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Титульний лист" sheetId="1" r:id="rId1"/>
    <sheet name="І Фін результат 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 18.12" sheetId="6" r:id="rId6"/>
  </sheets>
  <definedNames/>
  <calcPr fullCalcOnLoad="1"/>
</workbook>
</file>

<file path=xl/sharedStrings.xml><?xml version="1.0" encoding="utf-8"?>
<sst xmlns="http://schemas.openxmlformats.org/spreadsheetml/2006/main" count="344" uniqueCount="233">
  <si>
    <t>I. Формування фінансових результатів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</si>
  <si>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</si>
  <si>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</si>
  <si>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</si>
  <si>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</si>
  <si>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</si>
  <si>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</si>
  <si>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</si>
  <si>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</si>
  <si>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</si>
  <si>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</si>
  <si>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</si>
  <si>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</si>
  <si>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</si>
  <si>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</si>
  <si>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</si>
  <si>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</si>
  <si>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</si>
  <si>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</si>
  <si>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</si>
  <si>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</si>
  <si>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</si>
  <si>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</si>
  <si>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</si>
  <si>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</si>
  <si>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</si>
  <si>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</si>
  <si>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</si>
  <si>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</si>
  <si>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</si>
  <si>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</si>
  <si>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</si>
  <si>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</si>
  <si>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</si>
  <si>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</si>
  <si>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</si>
  <si>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</si>
  <si>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</si>
  <si>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</si>
  <si>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</si>
  <si>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</si>
  <si>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</si>
  <si>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</si>
  <si>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</si>
  <si>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</si>
  <si>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</si>
  <si>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</si>
  <si>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</si>
  <si>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</si>
  <si>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</si>
  <si>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</si>
  <si>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</si>
  <si>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</si>
  <si>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</si>
  <si>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</si>
  <si>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</si>
  <si>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</si>
  <si>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</si>
  <si>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</si>
  <si>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</si>
  <si>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</si>
  <si>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</si>
  <si>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</si>
  <si>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</si>
  <si>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</si>
  <si>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</si>
  <si>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</si>
  <si>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</si>
  <si>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</si>
  <si>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</si>
  <si>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</si>
  <si>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</si>
  <si>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</si>
  <si>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</si>
  <si>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</si>
  <si>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</si>
  <si>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</si>
  <si>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</si>
  <si>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</si>
  <si>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</si>
  <si>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</si>
  <si>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</si>
  <si>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</si>
  <si>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</si>
  <si>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</si>
  <si>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</si>
  <si>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</si>
  <si>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</si>
  <si>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</si>
  <si>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</si>
  <si>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</si>
  <si>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</si>
  <si>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</si>
  <si>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Код рядка</t>
  </si>
  <si>
    <t>План поточного року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</si>
  <si>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</si>
  <si>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</si>
  <si>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</si>
  <si>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</si>
  <si>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</si>
  <si>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</si>
  <si>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</si>
  <si>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</si>
  <si>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</si>
  <si>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</si>
  <si>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</si>
  <si>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</si>
  <si>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</si>
  <si>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</si>
  <si>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</si>
  <si>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</si>
  <si>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</si>
  <si>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</si>
  <si>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</si>
  <si>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</si>
  <si>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</si>
  <si>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</si>
  <si>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</si>
  <si>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</si>
  <si>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 xml:space="preserve">податок на прибуток </t>
  </si>
  <si>
    <t>_________________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</si>
  <si>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</si>
  <si>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</si>
  <si>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</si>
  <si>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</si>
  <si>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</si>
  <si>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</si>
  <si>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</si>
  <si>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</si>
  <si>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</si>
  <si>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Фінансовий план
поточного року</t>
  </si>
  <si>
    <t>Плановий рік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</si>
  <si>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</si>
  <si>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</si>
  <si>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</si>
  <si>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</si>
  <si>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</si>
  <si>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</si>
  <si>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</si>
  <si>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</si>
  <si>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</si>
  <si>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</si>
  <si>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</si>
  <si>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</si>
  <si>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</si>
  <si>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</si>
  <si>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</si>
  <si>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</si>
  <si>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</si>
  <si>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</si>
  <si>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</si>
  <si>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</si>
  <si>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</si>
  <si>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</si>
  <si>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</si>
  <si>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до порядку складання, затвердження та контролю виконання фінансових планів комунальних підприємств територіальної громади міста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</si>
  <si>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</si>
  <si>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</si>
  <si>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</si>
  <si>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</si>
  <si>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</si>
  <si>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</si>
  <si>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</si>
  <si>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</si>
  <si>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</si>
  <si>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</si>
  <si>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</si>
  <si>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t>Додаток 1</t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</si>
  <si>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</si>
  <si>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</si>
  <si>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</si>
  <si>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</si>
  <si>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</si>
  <si>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</si>
  <si>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</si>
  <si>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>Усього</t>
  </si>
  <si>
    <t>3144/1</t>
  </si>
  <si>
    <t>Заправка катрижа</t>
  </si>
  <si>
    <t>Розміщення реклами  в газеті "Нетішинський вісник"</t>
  </si>
  <si>
    <t>Авторські матеріали  щодо висвітлення  діяльності  підприємства   в газеті "Нетіштнський вісник"</t>
  </si>
  <si>
    <t>Послуги по відправленню цінних листів і бандеролів</t>
  </si>
  <si>
    <t>Видача електронного ключа</t>
  </si>
  <si>
    <t>Утилізація компютерної техніки</t>
  </si>
  <si>
    <t>Послуги з утримання будинку та вивіз сміття</t>
  </si>
  <si>
    <t>Водопостачання та водовідведення</t>
  </si>
  <si>
    <t>Теплопостачання</t>
  </si>
  <si>
    <t>Електроенергія</t>
  </si>
  <si>
    <t>Канцтовари</t>
  </si>
  <si>
    <t>Матеріали</t>
  </si>
  <si>
    <t>Періодичні видання</t>
  </si>
  <si>
    <t>-</t>
  </si>
  <si>
    <t>Рік</t>
  </si>
  <si>
    <t>Комунальне підприємство Нетішинської міської ради "Благоустрій"</t>
  </si>
  <si>
    <t xml:space="preserve">Комунальне підприємство </t>
  </si>
  <si>
    <t>Інші види діяльності з прибирання</t>
  </si>
  <si>
    <t>81.29</t>
  </si>
  <si>
    <t>Тис.грн.</t>
  </si>
  <si>
    <t>Комунальна</t>
  </si>
  <si>
    <t>м.Нетішин, вул.Ринкова, 4/1</t>
  </si>
  <si>
    <t>9-10-77</t>
  </si>
  <si>
    <t>В.А.Кондрацький</t>
  </si>
  <si>
    <t>Директор КП НМР "Благоустрій"</t>
  </si>
  <si>
    <t xml:space="preserve">Прізвище та ініціали керівника </t>
  </si>
  <si>
    <t>Кондрацький Віктор Антонович</t>
  </si>
  <si>
    <t>Цільове фінансування</t>
  </si>
  <si>
    <t>Дохід від компенсації за пільговий проїзд</t>
  </si>
  <si>
    <t>Дохід від продажу квитків</t>
  </si>
  <si>
    <t>Дохід від оренди</t>
  </si>
  <si>
    <t>Дохід від надання платних послуг</t>
  </si>
  <si>
    <t xml:space="preserve">Головний бухгалтер </t>
  </si>
  <si>
    <t>Л.О.Мирончук</t>
  </si>
  <si>
    <t>Головний бухгалтер</t>
  </si>
  <si>
    <t>Головий бухгалтер</t>
  </si>
  <si>
    <t xml:space="preserve"> ФІНАНСОВИЙ ПЛАН ПІДПРИЄМСТВА НА 2019 рік</t>
  </si>
  <si>
    <t>плата за землю</t>
  </si>
  <si>
    <t>Розрахунки з оплати праці  (заробітна плата, ЄСВ)</t>
  </si>
  <si>
    <t>Придбання основних засобів (дриль з ударом, кутовий шліф,  велосипед, віброрейка)</t>
  </si>
  <si>
    <t>інші адміністративні витрати (розшифрувати):</t>
  </si>
  <si>
    <t>Дохід від сплати пайової участі в утриманні обєкта благоустрою</t>
  </si>
  <si>
    <t>Доходи, що дорівнюють сумі амортизації</t>
  </si>
  <si>
    <t>Інші витрати</t>
  </si>
  <si>
    <t>податок на прибуток</t>
  </si>
  <si>
    <t>частина чистого прибутку</t>
  </si>
  <si>
    <r>
      <t>V</t>
    </r>
    <r>
      <rPr>
        <b/>
        <sz val="10"/>
        <rFont val="Arial Cyr"/>
        <family val="0"/>
      </rPr>
      <t xml:space="preserve">. </t>
    </r>
    <r>
      <rPr>
        <b/>
        <sz val="10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</si>
  <si>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0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0"/>
        <rFont val="Times New Roman"/>
        <family val="1"/>
      </rPr>
      <t>, у тому числі:</t>
    </r>
  </si>
  <si>
    <r>
      <t>Інші надходження (розшифрувати)</t>
    </r>
    <r>
      <rPr>
        <i/>
        <sz val="10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</si>
  <si>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0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</si>
  <si>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0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</si>
  <si>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0"/>
        <rFont val="Times New Roman"/>
        <family val="1"/>
      </rPr>
      <t xml:space="preserve"> </t>
    </r>
  </si>
  <si>
    <t>рішенням ___________________ сесії</t>
  </si>
  <si>
    <t>Нетішинської міської ради</t>
  </si>
  <si>
    <t xml:space="preserve">VІІ скликання </t>
  </si>
  <si>
    <t>___.01.2019 № __/_______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</si>
</sst>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_(* #,##0_);_(* \(#,##0\);_(* &quot;-&quot;??_);_(@_)"/>
    <numFmt numFmtId="191" formatCode="_(* #,##0.0_);_(* \(#,##0.0\);_(* &quot;-&quot;??_);_(@_)"/>
    <numFmt numFmtId="192" formatCode="_(* #,##0.0_);_(* \(#,##0.0\);_(* &quot;-&quot;_);_(@_)"/>
    <numFmt numFmtId="193" formatCode="_-* #,##0.0\ _₽_-;\-* #,##0.0\ _₽_-;_-* &quot;-&quot;?\ _₽_-;_-@_-"/>
    <numFmt numFmtId="194" formatCode="_(* #,##0.00_);_(* \(#,##0.00\);_(* &quot;-&quot;_);_(@_)"/>
    <numFmt numFmtId="195" formatCode="[$-FC19]d\ mmmm\ yyyy\ &quot;г.&quot;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Cambria"/>
      <family val="1"/>
    </font>
    <font>
      <sz val="7"/>
      <name val="Cambria"/>
      <family val="1"/>
    </font>
    <font>
      <b/>
      <sz val="10"/>
      <name val="Arial Cyr"/>
      <family val="0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 quotePrefix="1">
      <alignment horizontal="center" vertical="center"/>
    </xf>
    <xf numFmtId="188" fontId="8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19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8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2" fillId="0" borderId="0" xfId="0" applyFont="1" applyAlignment="1">
      <alignment horizontal="justify" vertical="center"/>
    </xf>
    <xf numFmtId="0" fontId="21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88" fontId="4" fillId="0" borderId="0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vertical="center" wrapText="1"/>
    </xf>
    <xf numFmtId="0" fontId="20" fillId="0" borderId="11" xfId="0" applyFont="1" applyBorder="1" applyAlignment="1">
      <alignment vertical="center"/>
    </xf>
    <xf numFmtId="185" fontId="7" fillId="0" borderId="0" xfId="0" applyNumberFormat="1" applyFont="1" applyAlignment="1">
      <alignment/>
    </xf>
    <xf numFmtId="0" fontId="3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14" fillId="0" borderId="10" xfId="0" applyFont="1" applyBorder="1" applyAlignment="1">
      <alignment horizontal="left" vertical="center" wrapText="1"/>
    </xf>
    <xf numFmtId="49" fontId="14" fillId="0" borderId="14" xfId="0" applyNumberFormat="1" applyFont="1" applyBorder="1" applyAlignment="1">
      <alignment vertical="center"/>
    </xf>
    <xf numFmtId="0" fontId="3" fillId="0" borderId="18" xfId="0" applyFont="1" applyBorder="1" applyAlignment="1">
      <alignment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188" fontId="25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85" fontId="2" fillId="0" borderId="0" xfId="0" applyNumberFormat="1" applyFont="1" applyAlignment="1">
      <alignment/>
    </xf>
    <xf numFmtId="185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24" borderId="0" xfId="0" applyFont="1" applyFill="1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/>
    </xf>
    <xf numFmtId="191" fontId="0" fillId="0" borderId="0" xfId="0" applyNumberFormat="1" applyFont="1" applyAlignment="1">
      <alignment/>
    </xf>
    <xf numFmtId="0" fontId="10" fillId="24" borderId="0" xfId="0" applyFont="1" applyFill="1" applyAlignment="1">
      <alignment/>
    </xf>
    <xf numFmtId="185" fontId="10" fillId="24" borderId="0" xfId="0" applyNumberFormat="1" applyFont="1" applyFill="1" applyAlignment="1">
      <alignment/>
    </xf>
    <xf numFmtId="0" fontId="26" fillId="0" borderId="0" xfId="0" applyFont="1" applyAlignment="1">
      <alignment/>
    </xf>
    <xf numFmtId="185" fontId="26" fillId="0" borderId="0" xfId="0" applyNumberFormat="1" applyFont="1" applyAlignment="1">
      <alignment/>
    </xf>
    <xf numFmtId="0" fontId="0" fillId="24" borderId="0" xfId="0" applyFont="1" applyFill="1" applyAlignment="1">
      <alignment/>
    </xf>
    <xf numFmtId="185" fontId="10" fillId="0" borderId="0" xfId="0" applyNumberFormat="1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24" borderId="0" xfId="0" applyFont="1" applyFill="1" applyAlignment="1">
      <alignment/>
    </xf>
    <xf numFmtId="0" fontId="29" fillId="0" borderId="0" xfId="0" applyFont="1" applyFill="1" applyAlignment="1">
      <alignment/>
    </xf>
    <xf numFmtId="193" fontId="29" fillId="0" borderId="0" xfId="0" applyNumberFormat="1" applyFont="1" applyFill="1" applyAlignment="1">
      <alignment/>
    </xf>
    <xf numFmtId="185" fontId="29" fillId="24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 shrinkToFit="1"/>
    </xf>
    <xf numFmtId="0" fontId="10" fillId="24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24" borderId="20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 quotePrefix="1">
      <alignment horizontal="center" vertical="center"/>
    </xf>
    <xf numFmtId="185" fontId="10" fillId="24" borderId="20" xfId="0" applyNumberFormat="1" applyFont="1" applyFill="1" applyBorder="1" applyAlignment="1">
      <alignment horizontal="center" vertical="center" wrapText="1"/>
    </xf>
    <xf numFmtId="185" fontId="10" fillId="0" borderId="20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 quotePrefix="1">
      <alignment horizontal="center" vertical="center"/>
    </xf>
    <xf numFmtId="185" fontId="11" fillId="24" borderId="20" xfId="0" applyNumberFormat="1" applyFont="1" applyFill="1" applyBorder="1" applyAlignment="1">
      <alignment horizontal="center" vertical="center" wrapText="1"/>
    </xf>
    <xf numFmtId="185" fontId="11" fillId="0" borderId="20" xfId="0" applyNumberFormat="1" applyFont="1" applyFill="1" applyBorder="1" applyAlignment="1">
      <alignment horizontal="center" vertical="center" wrapText="1"/>
    </xf>
    <xf numFmtId="185" fontId="10" fillId="24" borderId="20" xfId="0" applyNumberFormat="1" applyFont="1" applyFill="1" applyBorder="1" applyAlignment="1">
      <alignment vertical="center" wrapText="1"/>
    </xf>
    <xf numFmtId="185" fontId="10" fillId="0" borderId="20" xfId="0" applyNumberFormat="1" applyFont="1" applyFill="1" applyBorder="1" applyAlignment="1">
      <alignment vertical="center" wrapText="1"/>
    </xf>
    <xf numFmtId="0" fontId="10" fillId="24" borderId="20" xfId="0" applyFont="1" applyFill="1" applyBorder="1" applyAlignment="1">
      <alignment horizontal="left" vertical="center" wrapText="1"/>
    </xf>
    <xf numFmtId="0" fontId="10" fillId="24" borderId="20" xfId="0" applyFont="1" applyFill="1" applyBorder="1" applyAlignment="1" quotePrefix="1">
      <alignment horizontal="center" vertical="center"/>
    </xf>
    <xf numFmtId="0" fontId="10" fillId="0" borderId="21" xfId="0" applyFont="1" applyFill="1" applyBorder="1" applyAlignment="1">
      <alignment horizontal="left"/>
    </xf>
    <xf numFmtId="0" fontId="10" fillId="0" borderId="20" xfId="0" applyFont="1" applyBorder="1" applyAlignment="1">
      <alignment wrapText="1"/>
    </xf>
    <xf numFmtId="0" fontId="10" fillId="0" borderId="20" xfId="0" applyFont="1" applyFill="1" applyBorder="1" applyAlignment="1">
      <alignment wrapText="1"/>
    </xf>
    <xf numFmtId="0" fontId="10" fillId="0" borderId="21" xfId="0" applyFont="1" applyFill="1" applyBorder="1" applyAlignment="1">
      <alignment horizontal="left" wrapText="1"/>
    </xf>
    <xf numFmtId="192" fontId="10" fillId="0" borderId="20" xfId="0" applyNumberFormat="1" applyFont="1" applyFill="1" applyBorder="1" applyAlignment="1">
      <alignment horizontal="center" vertical="center" wrapText="1"/>
    </xf>
    <xf numFmtId="192" fontId="10" fillId="24" borderId="20" xfId="0" applyNumberFormat="1" applyFont="1" applyFill="1" applyBorder="1" applyAlignment="1">
      <alignment horizontal="center" vertical="center" wrapText="1"/>
    </xf>
    <xf numFmtId="0" fontId="10" fillId="24" borderId="20" xfId="0" applyFont="1" applyFill="1" applyBorder="1" applyAlignment="1">
      <alignment horizontal="left" vertical="center" wrapText="1" shrinkToFit="1"/>
    </xf>
    <xf numFmtId="0" fontId="11" fillId="24" borderId="20" xfId="0" applyFont="1" applyFill="1" applyBorder="1" applyAlignment="1" quotePrefix="1">
      <alignment horizontal="center" vertical="center"/>
    </xf>
    <xf numFmtId="0" fontId="10" fillId="24" borderId="20" xfId="0" applyFont="1" applyFill="1" applyBorder="1" applyAlignment="1">
      <alignment horizontal="center" vertical="center"/>
    </xf>
    <xf numFmtId="0" fontId="10" fillId="24" borderId="22" xfId="0" applyFont="1" applyFill="1" applyBorder="1" applyAlignment="1">
      <alignment horizontal="left" vertical="center" wrapText="1"/>
    </xf>
    <xf numFmtId="0" fontId="10" fillId="24" borderId="20" xfId="0" applyFont="1" applyFill="1" applyBorder="1" applyAlignment="1">
      <alignment horizontal="center"/>
    </xf>
    <xf numFmtId="0" fontId="10" fillId="24" borderId="20" xfId="0" applyFont="1" applyFill="1" applyBorder="1" applyAlignment="1" quotePrefix="1">
      <alignment horizontal="center"/>
    </xf>
    <xf numFmtId="0" fontId="10" fillId="0" borderId="20" xfId="0" applyFont="1" applyFill="1" applyBorder="1" applyAlignment="1" quotePrefix="1">
      <alignment horizontal="center"/>
    </xf>
    <xf numFmtId="0" fontId="10" fillId="24" borderId="20" xfId="0" applyFont="1" applyFill="1" applyBorder="1" applyAlignment="1">
      <alignment/>
    </xf>
    <xf numFmtId="0" fontId="10" fillId="0" borderId="20" xfId="0" applyFont="1" applyBorder="1" applyAlignment="1">
      <alignment/>
    </xf>
    <xf numFmtId="185" fontId="10" fillId="0" borderId="20" xfId="0" applyNumberFormat="1" applyFont="1" applyBorder="1" applyAlignment="1">
      <alignment horizontal="center"/>
    </xf>
    <xf numFmtId="0" fontId="11" fillId="0" borderId="20" xfId="0" applyFont="1" applyFill="1" applyBorder="1" applyAlignment="1" quotePrefix="1">
      <alignment horizontal="center"/>
    </xf>
    <xf numFmtId="185" fontId="10" fillId="0" borderId="20" xfId="0" applyNumberFormat="1" applyFont="1" applyBorder="1" applyAlignment="1">
      <alignment/>
    </xf>
    <xf numFmtId="0" fontId="10" fillId="0" borderId="0" xfId="53" applyFont="1" applyFill="1" applyBorder="1" applyAlignment="1">
      <alignment horizontal="center" vertical="center"/>
      <protection/>
    </xf>
    <xf numFmtId="0" fontId="10" fillId="0" borderId="20" xfId="53" applyFont="1" applyFill="1" applyBorder="1" applyAlignment="1">
      <alignment horizontal="center" vertical="center" wrapText="1"/>
      <protection/>
    </xf>
    <xf numFmtId="0" fontId="10" fillId="0" borderId="20" xfId="53" applyFont="1" applyFill="1" applyBorder="1" applyAlignment="1">
      <alignment horizontal="center" vertical="center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0" fillId="0" borderId="20" xfId="53" applyFont="1" applyFill="1" applyBorder="1" applyAlignment="1">
      <alignment horizontal="left" vertical="center" wrapText="1"/>
      <protection/>
    </xf>
    <xf numFmtId="0" fontId="11" fillId="0" borderId="20" xfId="0" applyFont="1" applyFill="1" applyBorder="1" applyAlignment="1">
      <alignment horizontal="center" vertical="center"/>
    </xf>
    <xf numFmtId="185" fontId="11" fillId="0" borderId="20" xfId="0" applyNumberFormat="1" applyFont="1" applyFill="1" applyBorder="1" applyAlignment="1">
      <alignment vertical="center" wrapText="1"/>
    </xf>
    <xf numFmtId="0" fontId="11" fillId="0" borderId="20" xfId="53" applyFont="1" applyFill="1" applyBorder="1" applyAlignment="1">
      <alignment horizontal="center" vertical="center"/>
      <protection/>
    </xf>
    <xf numFmtId="192" fontId="10" fillId="0" borderId="20" xfId="0" applyNumberFormat="1" applyFont="1" applyFill="1" applyBorder="1" applyAlignment="1">
      <alignment vertical="center" wrapText="1"/>
    </xf>
    <xf numFmtId="0" fontId="10" fillId="0" borderId="0" xfId="53" applyFont="1" applyFill="1" applyBorder="1" applyAlignment="1">
      <alignment horizontal="left" vertical="center" wrapText="1"/>
      <protection/>
    </xf>
    <xf numFmtId="185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 quotePrefix="1">
      <alignment horizontal="center" vertical="center" wrapText="1"/>
    </xf>
    <xf numFmtId="192" fontId="11" fillId="0" borderId="20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188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left" vertical="center" wrapText="1"/>
    </xf>
    <xf numFmtId="190" fontId="11" fillId="0" borderId="20" xfId="0" applyNumberFormat="1" applyFont="1" applyFill="1" applyBorder="1" applyAlignment="1">
      <alignment vertical="center" wrapText="1"/>
    </xf>
    <xf numFmtId="190" fontId="11" fillId="0" borderId="23" xfId="0" applyNumberFormat="1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left" vertical="center" wrapText="1"/>
    </xf>
    <xf numFmtId="190" fontId="10" fillId="0" borderId="20" xfId="0" applyNumberFormat="1" applyFont="1" applyFill="1" applyBorder="1" applyAlignment="1">
      <alignment vertical="center" wrapText="1"/>
    </xf>
    <xf numFmtId="190" fontId="10" fillId="0" borderId="23" xfId="0" applyNumberFormat="1" applyFont="1" applyFill="1" applyBorder="1" applyAlignment="1">
      <alignment vertical="center" wrapText="1"/>
    </xf>
    <xf numFmtId="0" fontId="10" fillId="24" borderId="23" xfId="0" applyFont="1" applyFill="1" applyBorder="1" applyAlignment="1">
      <alignment horizontal="left" vertical="center" wrapText="1"/>
    </xf>
    <xf numFmtId="190" fontId="10" fillId="24" borderId="20" xfId="0" applyNumberFormat="1" applyFont="1" applyFill="1" applyBorder="1" applyAlignment="1">
      <alignment vertical="center" wrapText="1"/>
    </xf>
    <xf numFmtId="190" fontId="10" fillId="24" borderId="23" xfId="0" applyNumberFormat="1" applyFont="1" applyFill="1" applyBorder="1" applyAlignment="1">
      <alignment vertical="center" wrapText="1"/>
    </xf>
    <xf numFmtId="0" fontId="11" fillId="24" borderId="23" xfId="0" applyFont="1" applyFill="1" applyBorder="1" applyAlignment="1">
      <alignment horizontal="left" vertical="center" wrapText="1"/>
    </xf>
    <xf numFmtId="191" fontId="11" fillId="24" borderId="20" xfId="0" applyNumberFormat="1" applyFont="1" applyFill="1" applyBorder="1" applyAlignment="1">
      <alignment vertical="center" wrapText="1"/>
    </xf>
    <xf numFmtId="191" fontId="11" fillId="24" borderId="23" xfId="0" applyNumberFormat="1" applyFont="1" applyFill="1" applyBorder="1" applyAlignment="1">
      <alignment vertical="center" wrapText="1"/>
    </xf>
    <xf numFmtId="191" fontId="10" fillId="24" borderId="20" xfId="0" applyNumberFormat="1" applyFont="1" applyFill="1" applyBorder="1" applyAlignment="1">
      <alignment vertical="center" wrapText="1"/>
    </xf>
    <xf numFmtId="191" fontId="10" fillId="24" borderId="23" xfId="0" applyNumberFormat="1" applyFont="1" applyFill="1" applyBorder="1" applyAlignment="1">
      <alignment vertical="center" wrapText="1"/>
    </xf>
    <xf numFmtId="191" fontId="10" fillId="0" borderId="20" xfId="0" applyNumberFormat="1" applyFont="1" applyFill="1" applyBorder="1" applyAlignment="1">
      <alignment vertical="center" wrapText="1"/>
    </xf>
    <xf numFmtId="0" fontId="31" fillId="0" borderId="24" xfId="0" applyFont="1" applyBorder="1" applyAlignment="1">
      <alignment/>
    </xf>
    <xf numFmtId="0" fontId="11" fillId="24" borderId="0" xfId="0" applyFont="1" applyFill="1" applyBorder="1" applyAlignment="1">
      <alignment horizontal="center" vertical="center"/>
    </xf>
    <xf numFmtId="0" fontId="10" fillId="24" borderId="20" xfId="0" applyFont="1" applyFill="1" applyBorder="1" applyAlignment="1">
      <alignment horizontal="center" vertical="center" wrapText="1" shrinkToFit="1"/>
    </xf>
    <xf numFmtId="0" fontId="11" fillId="24" borderId="22" xfId="0" applyFont="1" applyFill="1" applyBorder="1" applyAlignment="1">
      <alignment horizontal="left" vertical="center" wrapText="1"/>
    </xf>
    <xf numFmtId="0" fontId="11" fillId="24" borderId="22" xfId="0" applyFont="1" applyFill="1" applyBorder="1" applyAlignment="1" quotePrefix="1">
      <alignment horizontal="center" vertical="center"/>
    </xf>
    <xf numFmtId="192" fontId="11" fillId="24" borderId="20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 quotePrefix="1">
      <alignment horizontal="center" vertical="center"/>
    </xf>
    <xf numFmtId="0" fontId="11" fillId="0" borderId="25" xfId="53" applyFont="1" applyFill="1" applyBorder="1" applyAlignment="1">
      <alignment horizontal="left" vertical="center" wrapText="1"/>
      <protection/>
    </xf>
    <xf numFmtId="0" fontId="11" fillId="0" borderId="25" xfId="0" applyFont="1" applyFill="1" applyBorder="1" applyAlignment="1" quotePrefix="1">
      <alignment horizontal="center" vertical="center"/>
    </xf>
    <xf numFmtId="0" fontId="10" fillId="0" borderId="0" xfId="0" applyFont="1" applyFill="1" applyAlignment="1">
      <alignment/>
    </xf>
    <xf numFmtId="193" fontId="10" fillId="0" borderId="0" xfId="0" applyNumberFormat="1" applyFont="1" applyFill="1" applyAlignment="1">
      <alignment/>
    </xf>
    <xf numFmtId="193" fontId="10" fillId="24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7" fillId="24" borderId="0" xfId="0" applyFont="1" applyFill="1" applyAlignment="1">
      <alignment/>
    </xf>
    <xf numFmtId="185" fontId="27" fillId="0" borderId="0" xfId="0" applyNumberFormat="1" applyFont="1" applyFill="1" applyAlignment="1">
      <alignment/>
    </xf>
    <xf numFmtId="185" fontId="10" fillId="0" borderId="20" xfId="0" applyNumberFormat="1" applyFont="1" applyFill="1" applyBorder="1" applyAlignment="1">
      <alignment horizontal="center" vertical="center" wrapText="1"/>
    </xf>
    <xf numFmtId="185" fontId="11" fillId="0" borderId="20" xfId="0" applyNumberFormat="1" applyFont="1" applyFill="1" applyBorder="1" applyAlignment="1">
      <alignment horizontal="center" vertical="center" wrapText="1"/>
    </xf>
    <xf numFmtId="0" fontId="10" fillId="0" borderId="24" xfId="0" applyFont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11" fillId="0" borderId="20" xfId="53" applyFont="1" applyFill="1" applyBorder="1" applyAlignment="1">
      <alignment horizontal="left" vertical="center" wrapText="1"/>
      <protection/>
    </xf>
    <xf numFmtId="188" fontId="10" fillId="0" borderId="0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 shrinkToFit="1"/>
    </xf>
    <xf numFmtId="0" fontId="10" fillId="24" borderId="20" xfId="0" applyFont="1" applyFill="1" applyBorder="1" applyAlignment="1">
      <alignment horizontal="center" vertical="center" wrapText="1" shrinkToFit="1"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26" xfId="53" applyFont="1" applyFill="1" applyBorder="1" applyAlignment="1">
      <alignment horizontal="center" vertical="center" wrapText="1"/>
      <protection/>
    </xf>
    <xf numFmtId="0" fontId="11" fillId="0" borderId="27" xfId="53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/>
    </xf>
    <xf numFmtId="0" fontId="23" fillId="0" borderId="10" xfId="0" applyFont="1" applyBorder="1" applyAlignment="1">
      <alignment vertical="center" wrapText="1"/>
    </xf>
    <xf numFmtId="0" fontId="15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1" fillId="24" borderId="2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188" fontId="10" fillId="0" borderId="0" xfId="0" applyNumberFormat="1" applyFont="1" applyFill="1" applyBorder="1" applyAlignment="1">
      <alignment horizontal="left" vertical="center" wrapText="1"/>
    </xf>
    <xf numFmtId="188" fontId="10" fillId="0" borderId="0" xfId="0" applyNumberFormat="1" applyFont="1" applyFill="1" applyBorder="1" applyAlignment="1" quotePrefix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26" fillId="0" borderId="0" xfId="0" applyFont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24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1" fillId="0" borderId="0" xfId="53" applyFont="1" applyFill="1" applyBorder="1" applyAlignment="1">
      <alignment horizontal="center" vertical="center"/>
      <protection/>
    </xf>
    <xf numFmtId="0" fontId="10" fillId="0" borderId="20" xfId="53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/>
    </xf>
    <xf numFmtId="0" fontId="10" fillId="0" borderId="25" xfId="53" applyFont="1" applyFill="1" applyBorder="1" applyAlignment="1">
      <alignment horizontal="center" vertical="center" wrapText="1"/>
      <protection/>
    </xf>
    <xf numFmtId="0" fontId="10" fillId="0" borderId="22" xfId="53" applyFont="1" applyFill="1" applyBorder="1" applyAlignment="1">
      <alignment horizontal="center" vertical="center" wrapText="1"/>
      <protection/>
    </xf>
    <xf numFmtId="188" fontId="10" fillId="0" borderId="0" xfId="0" applyNumberFormat="1" applyFont="1" applyFill="1" applyBorder="1" applyAlignment="1" quotePrefix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zoomScalePageLayoutView="0" workbookViewId="0" topLeftCell="A15">
      <selection activeCell="I8" sqref="I8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9.421875" style="0" customWidth="1"/>
    <col min="5" max="5" width="7.8515625" style="0" customWidth="1"/>
    <col min="6" max="6" width="8.421875" style="0" customWidth="1"/>
    <col min="7" max="7" width="7.421875" style="0" customWidth="1"/>
    <col min="8" max="8" width="15.28125" style="0" customWidth="1"/>
  </cols>
  <sheetData>
    <row r="1" spans="2:8" ht="18.75" customHeight="1" hidden="1">
      <c r="B1" s="11"/>
      <c r="E1" s="181" t="s">
        <v>167</v>
      </c>
      <c r="F1" s="181"/>
      <c r="G1" s="181"/>
      <c r="H1" s="181"/>
    </row>
    <row r="2" spans="4:10" ht="71.25" customHeight="1" hidden="1">
      <c r="D2" s="13"/>
      <c r="E2" s="182" t="s">
        <v>155</v>
      </c>
      <c r="F2" s="182"/>
      <c r="G2" s="182"/>
      <c r="H2" s="182"/>
      <c r="I2" s="14"/>
      <c r="J2" s="14"/>
    </row>
    <row r="3" ht="12.75">
      <c r="B3" s="15"/>
    </row>
    <row r="4" ht="12.75">
      <c r="B4" s="15"/>
    </row>
    <row r="5" spans="2:5" ht="18" customHeight="1">
      <c r="B5" s="15"/>
      <c r="E5" s="12" t="s">
        <v>140</v>
      </c>
    </row>
    <row r="6" spans="2:8" ht="18" customHeight="1">
      <c r="B6" s="15"/>
      <c r="E6" s="209" t="s">
        <v>229</v>
      </c>
      <c r="F6" s="209"/>
      <c r="G6" s="209"/>
      <c r="H6" s="209"/>
    </row>
    <row r="7" spans="2:8" ht="18" customHeight="1">
      <c r="B7" s="15"/>
      <c r="E7" s="209" t="s">
        <v>230</v>
      </c>
      <c r="F7" s="209"/>
      <c r="G7" s="209"/>
      <c r="H7" s="209"/>
    </row>
    <row r="8" spans="2:7" ht="18" customHeight="1">
      <c r="B8" s="15"/>
      <c r="E8" s="209" t="s">
        <v>231</v>
      </c>
      <c r="F8" s="209"/>
      <c r="G8" s="209"/>
    </row>
    <row r="9" spans="2:8" ht="18" customHeight="1">
      <c r="B9" s="15"/>
      <c r="E9" s="209" t="s">
        <v>232</v>
      </c>
      <c r="F9" s="211"/>
      <c r="G9" s="211"/>
      <c r="H9" s="210"/>
    </row>
    <row r="10" ht="20.25" customHeight="1" thickBot="1">
      <c r="B10" s="11"/>
    </row>
    <row r="11" spans="2:8" ht="15.75">
      <c r="B11" s="17"/>
      <c r="C11" s="17"/>
      <c r="D11" s="16"/>
      <c r="E11" s="16"/>
      <c r="F11" s="16"/>
      <c r="G11" s="32" t="s">
        <v>141</v>
      </c>
      <c r="H11" s="33"/>
    </row>
    <row r="12" spans="2:8" ht="16.5" thickBot="1">
      <c r="B12" s="29"/>
      <c r="C12" s="11"/>
      <c r="D12" s="11"/>
      <c r="E12" s="11"/>
      <c r="F12" s="17"/>
      <c r="G12" s="38" t="s">
        <v>191</v>
      </c>
      <c r="H12" s="39">
        <v>2018</v>
      </c>
    </row>
    <row r="13" spans="2:8" ht="45" customHeight="1" thickBot="1">
      <c r="B13" s="34" t="s">
        <v>142</v>
      </c>
      <c r="C13" s="176" t="s">
        <v>192</v>
      </c>
      <c r="D13" s="176"/>
      <c r="E13" s="176"/>
      <c r="F13" s="35" t="s">
        <v>143</v>
      </c>
      <c r="G13" s="177">
        <v>39613992</v>
      </c>
      <c r="H13" s="178"/>
    </row>
    <row r="14" spans="2:8" ht="32.25" thickBot="1">
      <c r="B14" s="20" t="s">
        <v>144</v>
      </c>
      <c r="C14" s="180" t="s">
        <v>193</v>
      </c>
      <c r="D14" s="180"/>
      <c r="E14" s="180"/>
      <c r="F14" s="18" t="s">
        <v>145</v>
      </c>
      <c r="G14" s="177">
        <v>150</v>
      </c>
      <c r="H14" s="178"/>
    </row>
    <row r="15" spans="2:8" ht="33" customHeight="1" thickBot="1">
      <c r="B15" s="20" t="s">
        <v>146</v>
      </c>
      <c r="C15" s="176"/>
      <c r="D15" s="176"/>
      <c r="E15" s="176"/>
      <c r="F15" s="18" t="s">
        <v>147</v>
      </c>
      <c r="G15" s="42"/>
      <c r="H15" s="43"/>
    </row>
    <row r="16" spans="2:8" ht="29.25" customHeight="1" thickBot="1">
      <c r="B16" s="20" t="s">
        <v>148</v>
      </c>
      <c r="C16" s="176" t="s">
        <v>194</v>
      </c>
      <c r="D16" s="176"/>
      <c r="E16" s="176"/>
      <c r="F16" s="18" t="s">
        <v>149</v>
      </c>
      <c r="G16" s="177" t="s">
        <v>195</v>
      </c>
      <c r="H16" s="178"/>
    </row>
    <row r="17" spans="2:8" ht="32.25" customHeight="1" thickBot="1">
      <c r="B17" s="20" t="s">
        <v>150</v>
      </c>
      <c r="C17" s="41" t="s">
        <v>196</v>
      </c>
      <c r="D17" s="21"/>
      <c r="E17" s="21"/>
      <c r="F17" s="22"/>
      <c r="G17" s="22"/>
      <c r="H17" s="19"/>
    </row>
    <row r="18" spans="2:8" ht="21.75" customHeight="1" thickBot="1">
      <c r="B18" s="20" t="s">
        <v>151</v>
      </c>
      <c r="C18" s="179" t="s">
        <v>197</v>
      </c>
      <c r="D18" s="179"/>
      <c r="E18" s="21"/>
      <c r="F18" s="22"/>
      <c r="G18" s="22"/>
      <c r="H18" s="19"/>
    </row>
    <row r="19" spans="2:8" ht="21.75" customHeight="1" thickBot="1">
      <c r="B19" s="20" t="s">
        <v>152</v>
      </c>
      <c r="C19" s="44">
        <v>175</v>
      </c>
      <c r="D19" s="23"/>
      <c r="E19" s="23"/>
      <c r="F19" s="21"/>
      <c r="G19" s="22"/>
      <c r="H19" s="19"/>
    </row>
    <row r="20" spans="2:8" ht="21.75" customHeight="1" thickBot="1">
      <c r="B20" s="20" t="s">
        <v>153</v>
      </c>
      <c r="C20" s="40" t="s">
        <v>198</v>
      </c>
      <c r="D20" s="22"/>
      <c r="E20" s="22"/>
      <c r="F20" s="40"/>
      <c r="G20" s="22"/>
      <c r="H20" s="19"/>
    </row>
    <row r="21" spans="2:8" ht="21.75" customHeight="1" thickBot="1">
      <c r="B21" s="20" t="s">
        <v>154</v>
      </c>
      <c r="C21" s="45" t="s">
        <v>199</v>
      </c>
      <c r="D21" s="24"/>
      <c r="E21" s="24"/>
      <c r="F21" s="24"/>
      <c r="G21" s="24"/>
      <c r="H21" s="25"/>
    </row>
    <row r="22" spans="2:8" ht="32.25" thickBot="1">
      <c r="B22" s="46" t="s">
        <v>202</v>
      </c>
      <c r="C22" s="40" t="s">
        <v>203</v>
      </c>
      <c r="D22" s="22"/>
      <c r="E22" s="22"/>
      <c r="F22" s="22"/>
      <c r="G22" s="22"/>
      <c r="H22" s="19"/>
    </row>
    <row r="23" spans="2:8" ht="47.25" customHeight="1">
      <c r="B23" s="30"/>
      <c r="E23" s="28"/>
      <c r="F23" s="11"/>
      <c r="G23" s="11"/>
      <c r="H23" s="11"/>
    </row>
    <row r="24" spans="2:8" ht="15.75">
      <c r="B24" s="11"/>
      <c r="C24" s="11"/>
      <c r="D24" s="11"/>
      <c r="E24" s="11"/>
      <c r="F24" s="17"/>
      <c r="G24" s="11"/>
      <c r="H24" s="11"/>
    </row>
    <row r="25" spans="2:8" ht="12.75">
      <c r="B25" s="26"/>
      <c r="C25" s="26"/>
      <c r="D25" s="26"/>
      <c r="E25" s="26"/>
      <c r="F25" s="26"/>
      <c r="G25" s="26"/>
      <c r="H25" s="26"/>
    </row>
    <row r="26" ht="16.5">
      <c r="B26" s="27"/>
    </row>
    <row r="27" ht="15.75">
      <c r="B27" s="10"/>
    </row>
    <row r="28" ht="15.75">
      <c r="B28" s="10"/>
    </row>
    <row r="29" ht="15.75">
      <c r="B29" s="10"/>
    </row>
    <row r="30" ht="15.75">
      <c r="B30" s="10"/>
    </row>
    <row r="31" ht="15.75">
      <c r="B31" s="10"/>
    </row>
    <row r="32" ht="15.75">
      <c r="B32" s="10"/>
    </row>
    <row r="33" ht="15.75">
      <c r="B33" s="10"/>
    </row>
  </sheetData>
  <sheetProtection/>
  <mergeCells count="10">
    <mergeCell ref="C14:E14"/>
    <mergeCell ref="G14:H14"/>
    <mergeCell ref="E1:H1"/>
    <mergeCell ref="E2:H2"/>
    <mergeCell ref="C13:E13"/>
    <mergeCell ref="G13:H13"/>
    <mergeCell ref="C15:E15"/>
    <mergeCell ref="G16:H16"/>
    <mergeCell ref="C16:E16"/>
    <mergeCell ref="C18:D18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115"/>
  <sheetViews>
    <sheetView zoomScale="120" zoomScaleNormal="120" zoomScalePageLayoutView="0" workbookViewId="0" topLeftCell="A91">
      <selection activeCell="A1" sqref="A1:I1"/>
    </sheetView>
  </sheetViews>
  <sheetFormatPr defaultColWidth="9.140625" defaultRowHeight="12.75"/>
  <cols>
    <col min="1" max="1" width="29.28125" style="52" customWidth="1"/>
    <col min="2" max="2" width="6.28125" style="52" customWidth="1"/>
    <col min="3" max="3" width="6.8515625" style="56" customWidth="1"/>
    <col min="4" max="4" width="7.28125" style="52" customWidth="1"/>
    <col min="5" max="5" width="9.28125" style="52" customWidth="1"/>
    <col min="6" max="6" width="6.421875" style="52" customWidth="1"/>
    <col min="7" max="8" width="6.8515625" style="52" customWidth="1"/>
    <col min="9" max="9" width="7.7109375" style="52" customWidth="1"/>
    <col min="10" max="12" width="9.7109375" style="2" bestFit="1" customWidth="1"/>
    <col min="13" max="16384" width="9.140625" style="2" customWidth="1"/>
  </cols>
  <sheetData>
    <row r="1" spans="1:9" s="55" customFormat="1" ht="18" customHeight="1">
      <c r="A1" s="191" t="s">
        <v>213</v>
      </c>
      <c r="B1" s="191"/>
      <c r="C1" s="191"/>
      <c r="D1" s="191"/>
      <c r="E1" s="191"/>
      <c r="F1" s="191"/>
      <c r="G1" s="191"/>
      <c r="H1" s="191"/>
      <c r="I1" s="191"/>
    </row>
    <row r="2" spans="3:9" s="55" customFormat="1" ht="12.75">
      <c r="C2" s="64"/>
      <c r="G2" s="192" t="s">
        <v>139</v>
      </c>
      <c r="H2" s="192"/>
      <c r="I2" s="192"/>
    </row>
    <row r="3" spans="1:9" s="55" customFormat="1" ht="12.75">
      <c r="A3" s="193" t="s">
        <v>0</v>
      </c>
      <c r="B3" s="193"/>
      <c r="C3" s="193"/>
      <c r="D3" s="193"/>
      <c r="E3" s="193"/>
      <c r="F3" s="193"/>
      <c r="G3" s="193"/>
      <c r="H3" s="193"/>
      <c r="I3" s="193"/>
    </row>
    <row r="4" spans="1:9" ht="7.5" customHeight="1">
      <c r="A4" s="1"/>
      <c r="B4" s="3"/>
      <c r="C4" s="57"/>
      <c r="D4" s="1"/>
      <c r="E4" s="3"/>
      <c r="F4" s="1"/>
      <c r="G4" s="1"/>
      <c r="H4" s="1"/>
      <c r="I4" s="1"/>
    </row>
    <row r="5" spans="1:9" s="62" customFormat="1" ht="12.75">
      <c r="A5" s="194" t="s">
        <v>1</v>
      </c>
      <c r="B5" s="183" t="s">
        <v>2</v>
      </c>
      <c r="C5" s="195" t="s">
        <v>3</v>
      </c>
      <c r="D5" s="183" t="s">
        <v>4</v>
      </c>
      <c r="E5" s="183" t="s">
        <v>5</v>
      </c>
      <c r="F5" s="183" t="s">
        <v>6</v>
      </c>
      <c r="G5" s="183"/>
      <c r="H5" s="183"/>
      <c r="I5" s="183"/>
    </row>
    <row r="6" spans="1:9" s="62" customFormat="1" ht="12.75">
      <c r="A6" s="194"/>
      <c r="B6" s="183"/>
      <c r="C6" s="195"/>
      <c r="D6" s="183"/>
      <c r="E6" s="183"/>
      <c r="F6" s="77" t="s">
        <v>7</v>
      </c>
      <c r="G6" s="77" t="s">
        <v>8</v>
      </c>
      <c r="H6" s="77" t="s">
        <v>9</v>
      </c>
      <c r="I6" s="77" t="s">
        <v>10</v>
      </c>
    </row>
    <row r="7" spans="1:9" s="62" customFormat="1" ht="12.75">
      <c r="A7" s="75">
        <v>1</v>
      </c>
      <c r="B7" s="76">
        <v>2</v>
      </c>
      <c r="C7" s="78">
        <v>3</v>
      </c>
      <c r="D7" s="76">
        <v>4</v>
      </c>
      <c r="E7" s="76">
        <v>6</v>
      </c>
      <c r="F7" s="76">
        <v>7</v>
      </c>
      <c r="G7" s="76">
        <v>8</v>
      </c>
      <c r="H7" s="76">
        <v>9</v>
      </c>
      <c r="I7" s="76">
        <v>10</v>
      </c>
    </row>
    <row r="8" spans="1:9" s="62" customFormat="1" ht="12.75" customHeight="1">
      <c r="A8" s="79" t="s">
        <v>11</v>
      </c>
      <c r="B8" s="79"/>
      <c r="C8" s="80"/>
      <c r="D8" s="79"/>
      <c r="E8" s="79"/>
      <c r="F8" s="79"/>
      <c r="G8" s="79"/>
      <c r="H8" s="79"/>
      <c r="I8" s="79"/>
    </row>
    <row r="9" spans="1:9" s="62" customFormat="1" ht="24" customHeight="1">
      <c r="A9" s="81" t="s">
        <v>12</v>
      </c>
      <c r="B9" s="82">
        <v>1000</v>
      </c>
      <c r="C9" s="83"/>
      <c r="D9" s="84"/>
      <c r="E9" s="84"/>
      <c r="F9" s="84"/>
      <c r="G9" s="84"/>
      <c r="H9" s="84"/>
      <c r="I9" s="84"/>
    </row>
    <row r="10" spans="1:9" s="62" customFormat="1" ht="27.75" customHeight="1">
      <c r="A10" s="81" t="s">
        <v>13</v>
      </c>
      <c r="B10" s="82">
        <v>1010</v>
      </c>
      <c r="C10" s="83"/>
      <c r="D10" s="84"/>
      <c r="E10" s="84"/>
      <c r="F10" s="84"/>
      <c r="G10" s="84"/>
      <c r="H10" s="84"/>
      <c r="I10" s="84"/>
    </row>
    <row r="11" spans="1:9" s="62" customFormat="1" ht="21.75" customHeight="1">
      <c r="A11" s="81" t="s">
        <v>14</v>
      </c>
      <c r="B11" s="76">
        <v>1011</v>
      </c>
      <c r="C11" s="83"/>
      <c r="D11" s="84"/>
      <c r="E11" s="84"/>
      <c r="F11" s="84"/>
      <c r="G11" s="84"/>
      <c r="H11" s="84"/>
      <c r="I11" s="84"/>
    </row>
    <row r="12" spans="1:9" s="62" customFormat="1" ht="12.75">
      <c r="A12" s="81" t="s">
        <v>15</v>
      </c>
      <c r="B12" s="76">
        <v>1012</v>
      </c>
      <c r="C12" s="83"/>
      <c r="D12" s="84"/>
      <c r="E12" s="84"/>
      <c r="F12" s="84"/>
      <c r="G12" s="84"/>
      <c r="H12" s="84"/>
      <c r="I12" s="84"/>
    </row>
    <row r="13" spans="1:9" s="62" customFormat="1" ht="12.75">
      <c r="A13" s="81" t="s">
        <v>16</v>
      </c>
      <c r="B13" s="76">
        <v>1013</v>
      </c>
      <c r="C13" s="83"/>
      <c r="D13" s="84"/>
      <c r="E13" s="84"/>
      <c r="F13" s="84"/>
      <c r="G13" s="84"/>
      <c r="H13" s="84"/>
      <c r="I13" s="84"/>
    </row>
    <row r="14" spans="1:9" s="62" customFormat="1" ht="15" customHeight="1">
      <c r="A14" s="81" t="s">
        <v>17</v>
      </c>
      <c r="B14" s="76">
        <v>1014</v>
      </c>
      <c r="C14" s="83"/>
      <c r="D14" s="84"/>
      <c r="E14" s="84"/>
      <c r="F14" s="84"/>
      <c r="G14" s="84"/>
      <c r="H14" s="84"/>
      <c r="I14" s="84"/>
    </row>
    <row r="15" spans="1:9" s="62" customFormat="1" ht="12.75">
      <c r="A15" s="81" t="s">
        <v>18</v>
      </c>
      <c r="B15" s="76">
        <v>1015</v>
      </c>
      <c r="C15" s="83"/>
      <c r="D15" s="84"/>
      <c r="E15" s="84"/>
      <c r="F15" s="84"/>
      <c r="G15" s="84"/>
      <c r="H15" s="84"/>
      <c r="I15" s="84"/>
    </row>
    <row r="16" spans="1:9" s="62" customFormat="1" ht="37.5" customHeight="1">
      <c r="A16" s="81" t="s">
        <v>19</v>
      </c>
      <c r="B16" s="76">
        <v>1016</v>
      </c>
      <c r="C16" s="83"/>
      <c r="D16" s="84"/>
      <c r="E16" s="84"/>
      <c r="F16" s="84"/>
      <c r="G16" s="84"/>
      <c r="H16" s="84"/>
      <c r="I16" s="84"/>
    </row>
    <row r="17" spans="1:9" s="62" customFormat="1" ht="25.5">
      <c r="A17" s="81" t="s">
        <v>20</v>
      </c>
      <c r="B17" s="76">
        <v>1017</v>
      </c>
      <c r="C17" s="83"/>
      <c r="D17" s="84"/>
      <c r="E17" s="84"/>
      <c r="F17" s="84"/>
      <c r="G17" s="84"/>
      <c r="H17" s="84"/>
      <c r="I17" s="84"/>
    </row>
    <row r="18" spans="1:9" s="62" customFormat="1" ht="12.75">
      <c r="A18" s="81" t="s">
        <v>21</v>
      </c>
      <c r="B18" s="76">
        <v>1018</v>
      </c>
      <c r="C18" s="83"/>
      <c r="D18" s="84"/>
      <c r="E18" s="84"/>
      <c r="F18" s="84"/>
      <c r="G18" s="84"/>
      <c r="H18" s="84"/>
      <c r="I18" s="84"/>
    </row>
    <row r="19" spans="1:9" s="62" customFormat="1" ht="12.75">
      <c r="A19" s="79" t="s">
        <v>22</v>
      </c>
      <c r="B19" s="85">
        <v>1020</v>
      </c>
      <c r="C19" s="86"/>
      <c r="D19" s="87"/>
      <c r="E19" s="87"/>
      <c r="F19" s="87"/>
      <c r="G19" s="87"/>
      <c r="H19" s="87"/>
      <c r="I19" s="87"/>
    </row>
    <row r="20" spans="1:9" s="62" customFormat="1" ht="21.75" customHeight="1">
      <c r="A20" s="81" t="s">
        <v>23</v>
      </c>
      <c r="B20" s="82">
        <v>1030</v>
      </c>
      <c r="C20" s="83">
        <v>1824</v>
      </c>
      <c r="D20" s="84">
        <v>1713</v>
      </c>
      <c r="E20" s="84">
        <v>2543</v>
      </c>
      <c r="F20" s="84">
        <v>662</v>
      </c>
      <c r="G20" s="84">
        <v>657</v>
      </c>
      <c r="H20" s="84">
        <v>613</v>
      </c>
      <c r="I20" s="84">
        <v>611</v>
      </c>
    </row>
    <row r="21" spans="1:9" s="62" customFormat="1" ht="24.75" customHeight="1">
      <c r="A21" s="81" t="s">
        <v>24</v>
      </c>
      <c r="B21" s="82">
        <v>1031</v>
      </c>
      <c r="C21" s="83">
        <v>13</v>
      </c>
      <c r="D21" s="83">
        <v>20</v>
      </c>
      <c r="E21" s="84">
        <v>45</v>
      </c>
      <c r="F21" s="84">
        <v>12</v>
      </c>
      <c r="G21" s="84">
        <v>11</v>
      </c>
      <c r="H21" s="84">
        <v>11</v>
      </c>
      <c r="I21" s="84">
        <v>11</v>
      </c>
    </row>
    <row r="22" spans="1:9" s="62" customFormat="1" ht="12.75">
      <c r="A22" s="81" t="s">
        <v>25</v>
      </c>
      <c r="B22" s="82">
        <v>1032</v>
      </c>
      <c r="C22" s="83"/>
      <c r="D22" s="83"/>
      <c r="E22" s="84"/>
      <c r="F22" s="84"/>
      <c r="G22" s="84"/>
      <c r="H22" s="84"/>
      <c r="I22" s="84"/>
    </row>
    <row r="23" spans="1:9" s="62" customFormat="1" ht="12.75">
      <c r="A23" s="81" t="s">
        <v>26</v>
      </c>
      <c r="B23" s="82">
        <v>1033</v>
      </c>
      <c r="C23" s="83"/>
      <c r="D23" s="83"/>
      <c r="E23" s="84"/>
      <c r="F23" s="84"/>
      <c r="G23" s="84"/>
      <c r="H23" s="84"/>
      <c r="I23" s="84"/>
    </row>
    <row r="24" spans="1:9" s="62" customFormat="1" ht="12.75">
      <c r="A24" s="81" t="s">
        <v>27</v>
      </c>
      <c r="B24" s="82">
        <v>1034</v>
      </c>
      <c r="C24" s="83"/>
      <c r="D24" s="83"/>
      <c r="E24" s="84"/>
      <c r="F24" s="84"/>
      <c r="G24" s="84"/>
      <c r="H24" s="84"/>
      <c r="I24" s="84"/>
    </row>
    <row r="25" spans="1:9" s="62" customFormat="1" ht="12.75">
      <c r="A25" s="81" t="s">
        <v>28</v>
      </c>
      <c r="B25" s="82">
        <v>1035</v>
      </c>
      <c r="C25" s="83"/>
      <c r="D25" s="83"/>
      <c r="E25" s="84"/>
      <c r="F25" s="84"/>
      <c r="G25" s="84"/>
      <c r="H25" s="84"/>
      <c r="I25" s="84"/>
    </row>
    <row r="26" spans="1:9" s="62" customFormat="1" ht="12.75" customHeight="1">
      <c r="A26" s="81" t="s">
        <v>29</v>
      </c>
      <c r="B26" s="82">
        <v>1036</v>
      </c>
      <c r="C26" s="88">
        <v>1</v>
      </c>
      <c r="D26" s="88">
        <v>2</v>
      </c>
      <c r="E26" s="89">
        <v>6</v>
      </c>
      <c r="F26" s="89">
        <v>2</v>
      </c>
      <c r="G26" s="89">
        <v>2</v>
      </c>
      <c r="H26" s="89">
        <v>1</v>
      </c>
      <c r="I26" s="89">
        <v>1</v>
      </c>
    </row>
    <row r="27" spans="1:9" s="62" customFormat="1" ht="12.75">
      <c r="A27" s="81" t="s">
        <v>30</v>
      </c>
      <c r="B27" s="82">
        <v>1037</v>
      </c>
      <c r="C27" s="88">
        <v>3</v>
      </c>
      <c r="D27" s="88">
        <v>5</v>
      </c>
      <c r="E27" s="89">
        <v>6</v>
      </c>
      <c r="F27" s="89">
        <v>2</v>
      </c>
      <c r="G27" s="89">
        <v>2</v>
      </c>
      <c r="H27" s="89">
        <v>1</v>
      </c>
      <c r="I27" s="89">
        <v>1</v>
      </c>
    </row>
    <row r="28" spans="1:9" s="62" customFormat="1" ht="12.75">
      <c r="A28" s="81" t="s">
        <v>31</v>
      </c>
      <c r="B28" s="82">
        <v>1038</v>
      </c>
      <c r="C28" s="83">
        <v>1267</v>
      </c>
      <c r="D28" s="83">
        <v>1306</v>
      </c>
      <c r="E28" s="84">
        <v>1877</v>
      </c>
      <c r="F28" s="84">
        <v>489</v>
      </c>
      <c r="G28" s="84">
        <v>488</v>
      </c>
      <c r="H28" s="84">
        <v>450</v>
      </c>
      <c r="I28" s="84">
        <v>450</v>
      </c>
    </row>
    <row r="29" spans="1:9" s="62" customFormat="1" ht="16.5" customHeight="1">
      <c r="A29" s="81" t="s">
        <v>32</v>
      </c>
      <c r="B29" s="82">
        <v>1039</v>
      </c>
      <c r="C29" s="83">
        <v>284</v>
      </c>
      <c r="D29" s="83">
        <v>287</v>
      </c>
      <c r="E29" s="84">
        <v>413</v>
      </c>
      <c r="F29" s="84">
        <v>106</v>
      </c>
      <c r="G29" s="84">
        <v>105</v>
      </c>
      <c r="H29" s="84">
        <v>101</v>
      </c>
      <c r="I29" s="84">
        <v>101</v>
      </c>
    </row>
    <row r="30" spans="1:9" s="62" customFormat="1" ht="36.75" customHeight="1">
      <c r="A30" s="81" t="s">
        <v>33</v>
      </c>
      <c r="B30" s="82">
        <v>1040</v>
      </c>
      <c r="C30" s="83">
        <v>138</v>
      </c>
      <c r="D30" s="83"/>
      <c r="E30" s="84"/>
      <c r="F30" s="84"/>
      <c r="G30" s="84"/>
      <c r="H30" s="84"/>
      <c r="I30" s="84"/>
    </row>
    <row r="31" spans="1:9" s="62" customFormat="1" ht="49.5" customHeight="1">
      <c r="A31" s="81" t="s">
        <v>34</v>
      </c>
      <c r="B31" s="82">
        <v>1041</v>
      </c>
      <c r="C31" s="83"/>
      <c r="D31" s="83"/>
      <c r="E31" s="84"/>
      <c r="F31" s="84"/>
      <c r="G31" s="84"/>
      <c r="H31" s="84"/>
      <c r="I31" s="84"/>
    </row>
    <row r="32" spans="1:9" s="62" customFormat="1" ht="35.25" customHeight="1">
      <c r="A32" s="81" t="s">
        <v>35</v>
      </c>
      <c r="B32" s="82">
        <v>1042</v>
      </c>
      <c r="C32" s="83"/>
      <c r="D32" s="83"/>
      <c r="E32" s="84"/>
      <c r="F32" s="84"/>
      <c r="G32" s="84"/>
      <c r="H32" s="84"/>
      <c r="I32" s="84"/>
    </row>
    <row r="33" spans="1:9" s="62" customFormat="1" ht="25.5">
      <c r="A33" s="81" t="s">
        <v>36</v>
      </c>
      <c r="B33" s="82">
        <v>1043</v>
      </c>
      <c r="C33" s="83"/>
      <c r="D33" s="83"/>
      <c r="E33" s="84"/>
      <c r="F33" s="84"/>
      <c r="G33" s="84"/>
      <c r="H33" s="84"/>
      <c r="I33" s="84"/>
    </row>
    <row r="34" spans="1:9" s="62" customFormat="1" ht="12.75">
      <c r="A34" s="81" t="s">
        <v>37</v>
      </c>
      <c r="B34" s="82">
        <v>1044</v>
      </c>
      <c r="C34" s="83">
        <f>2+1</f>
        <v>3</v>
      </c>
      <c r="D34" s="83"/>
      <c r="E34" s="84"/>
      <c r="F34" s="84"/>
      <c r="G34" s="84"/>
      <c r="H34" s="84"/>
      <c r="I34" s="84"/>
    </row>
    <row r="35" spans="1:9" s="62" customFormat="1" ht="12.75">
      <c r="A35" s="81" t="s">
        <v>38</v>
      </c>
      <c r="B35" s="82">
        <v>1045</v>
      </c>
      <c r="C35" s="83">
        <f>4+5+1</f>
        <v>10</v>
      </c>
      <c r="D35" s="83">
        <v>8</v>
      </c>
      <c r="E35" s="84">
        <v>39</v>
      </c>
      <c r="F35" s="84">
        <v>10</v>
      </c>
      <c r="G35" s="84">
        <v>10</v>
      </c>
      <c r="H35" s="84">
        <v>10</v>
      </c>
      <c r="I35" s="84">
        <v>9</v>
      </c>
    </row>
    <row r="36" spans="1:9" s="62" customFormat="1" ht="12.75">
      <c r="A36" s="81" t="s">
        <v>39</v>
      </c>
      <c r="B36" s="82">
        <v>1046</v>
      </c>
      <c r="C36" s="83"/>
      <c r="D36" s="83"/>
      <c r="E36" s="84">
        <v>3</v>
      </c>
      <c r="F36" s="84">
        <v>1</v>
      </c>
      <c r="G36" s="84">
        <v>1</v>
      </c>
      <c r="H36" s="84">
        <v>1</v>
      </c>
      <c r="I36" s="84">
        <v>0</v>
      </c>
    </row>
    <row r="37" spans="1:9" s="62" customFormat="1" ht="12.75">
      <c r="A37" s="81" t="s">
        <v>40</v>
      </c>
      <c r="B37" s="82">
        <v>1047</v>
      </c>
      <c r="C37" s="83"/>
      <c r="D37" s="83"/>
      <c r="E37" s="84"/>
      <c r="F37" s="84"/>
      <c r="G37" s="84"/>
      <c r="H37" s="84"/>
      <c r="I37" s="84"/>
    </row>
    <row r="38" spans="1:9" s="62" customFormat="1" ht="25.5">
      <c r="A38" s="81" t="s">
        <v>41</v>
      </c>
      <c r="B38" s="82">
        <v>1048</v>
      </c>
      <c r="C38" s="83">
        <v>1</v>
      </c>
      <c r="D38" s="83"/>
      <c r="E38" s="84"/>
      <c r="F38" s="84"/>
      <c r="G38" s="84"/>
      <c r="H38" s="84"/>
      <c r="I38" s="84"/>
    </row>
    <row r="39" spans="1:9" s="62" customFormat="1" ht="25.5">
      <c r="A39" s="81" t="s">
        <v>42</v>
      </c>
      <c r="B39" s="82">
        <v>1049</v>
      </c>
      <c r="C39" s="83">
        <v>7</v>
      </c>
      <c r="D39" s="83">
        <v>5</v>
      </c>
      <c r="E39" s="84">
        <v>5</v>
      </c>
      <c r="F39" s="84">
        <v>2</v>
      </c>
      <c r="G39" s="84">
        <v>1</v>
      </c>
      <c r="H39" s="84">
        <v>1</v>
      </c>
      <c r="I39" s="84">
        <v>1</v>
      </c>
    </row>
    <row r="40" spans="1:9" s="62" customFormat="1" ht="36.75" customHeight="1">
      <c r="A40" s="81" t="s">
        <v>43</v>
      </c>
      <c r="B40" s="82">
        <v>1050</v>
      </c>
      <c r="C40" s="83"/>
      <c r="D40" s="83"/>
      <c r="E40" s="84"/>
      <c r="F40" s="84"/>
      <c r="G40" s="84"/>
      <c r="H40" s="84"/>
      <c r="I40" s="84"/>
    </row>
    <row r="41" spans="1:9" s="62" customFormat="1" ht="12.75">
      <c r="A41" s="81" t="s">
        <v>44</v>
      </c>
      <c r="B41" s="75" t="s">
        <v>45</v>
      </c>
      <c r="C41" s="83"/>
      <c r="D41" s="83"/>
      <c r="E41" s="84"/>
      <c r="F41" s="84"/>
      <c r="G41" s="84"/>
      <c r="H41" s="84"/>
      <c r="I41" s="84"/>
    </row>
    <row r="42" spans="1:9" s="62" customFormat="1" ht="11.25" customHeight="1">
      <c r="A42" s="90" t="s">
        <v>217</v>
      </c>
      <c r="B42" s="91">
        <v>1051</v>
      </c>
      <c r="C42" s="83">
        <v>97</v>
      </c>
      <c r="D42" s="83">
        <v>80</v>
      </c>
      <c r="E42" s="83">
        <v>149</v>
      </c>
      <c r="F42" s="83">
        <v>38</v>
      </c>
      <c r="G42" s="83">
        <v>37</v>
      </c>
      <c r="H42" s="83">
        <v>37</v>
      </c>
      <c r="I42" s="83">
        <v>37</v>
      </c>
    </row>
    <row r="43" spans="1:9" s="62" customFormat="1" ht="9.75" customHeight="1">
      <c r="A43" s="92" t="s">
        <v>177</v>
      </c>
      <c r="B43" s="82"/>
      <c r="C43" s="83">
        <v>6</v>
      </c>
      <c r="D43" s="84">
        <v>9</v>
      </c>
      <c r="E43" s="84">
        <v>9</v>
      </c>
      <c r="F43" s="84">
        <v>2</v>
      </c>
      <c r="G43" s="84">
        <v>2</v>
      </c>
      <c r="H43" s="84">
        <v>4</v>
      </c>
      <c r="I43" s="84">
        <v>1</v>
      </c>
    </row>
    <row r="44" spans="1:9" s="62" customFormat="1" ht="22.5" customHeight="1">
      <c r="A44" s="93" t="s">
        <v>178</v>
      </c>
      <c r="B44" s="82"/>
      <c r="C44" s="83"/>
      <c r="D44" s="84"/>
      <c r="E44" s="84">
        <v>9</v>
      </c>
      <c r="F44" s="84">
        <v>3</v>
      </c>
      <c r="G44" s="84">
        <v>2</v>
      </c>
      <c r="H44" s="84">
        <v>2</v>
      </c>
      <c r="I44" s="84">
        <v>2</v>
      </c>
    </row>
    <row r="45" spans="1:9" s="62" customFormat="1" ht="36" customHeight="1">
      <c r="A45" s="94" t="s">
        <v>179</v>
      </c>
      <c r="B45" s="82"/>
      <c r="C45" s="83"/>
      <c r="D45" s="84"/>
      <c r="E45" s="84">
        <v>16</v>
      </c>
      <c r="F45" s="84">
        <v>4</v>
      </c>
      <c r="G45" s="84">
        <v>4</v>
      </c>
      <c r="H45" s="84">
        <v>4</v>
      </c>
      <c r="I45" s="84">
        <v>4</v>
      </c>
    </row>
    <row r="46" spans="1:9" s="62" customFormat="1" ht="25.5" customHeight="1">
      <c r="A46" s="95" t="s">
        <v>180</v>
      </c>
      <c r="B46" s="82"/>
      <c r="C46" s="83"/>
      <c r="D46" s="84">
        <v>1</v>
      </c>
      <c r="E46" s="84">
        <v>1</v>
      </c>
      <c r="F46" s="96">
        <v>0.2</v>
      </c>
      <c r="G46" s="96">
        <v>0.3</v>
      </c>
      <c r="H46" s="96">
        <v>0.3</v>
      </c>
      <c r="I46" s="96">
        <v>0.2</v>
      </c>
    </row>
    <row r="47" spans="1:9" s="62" customFormat="1" ht="15" customHeight="1">
      <c r="A47" s="92" t="s">
        <v>181</v>
      </c>
      <c r="B47" s="82"/>
      <c r="C47" s="97">
        <v>0.2</v>
      </c>
      <c r="D47" s="84">
        <v>1</v>
      </c>
      <c r="E47" s="84">
        <v>1</v>
      </c>
      <c r="F47" s="84">
        <v>1</v>
      </c>
      <c r="G47" s="84"/>
      <c r="H47" s="84"/>
      <c r="I47" s="84"/>
    </row>
    <row r="48" spans="1:9" s="62" customFormat="1" ht="11.25" customHeight="1">
      <c r="A48" s="92" t="s">
        <v>182</v>
      </c>
      <c r="B48" s="82"/>
      <c r="C48" s="83"/>
      <c r="D48" s="84"/>
      <c r="E48" s="96">
        <v>0.4</v>
      </c>
      <c r="F48" s="84"/>
      <c r="G48" s="84"/>
      <c r="H48" s="96">
        <v>0.4</v>
      </c>
      <c r="I48" s="96"/>
    </row>
    <row r="49" spans="1:9" s="62" customFormat="1" ht="13.5" customHeight="1">
      <c r="A49" s="95" t="s">
        <v>183</v>
      </c>
      <c r="B49" s="82"/>
      <c r="C49" s="83">
        <v>6</v>
      </c>
      <c r="D49" s="84">
        <v>6</v>
      </c>
      <c r="E49" s="84">
        <v>7</v>
      </c>
      <c r="F49" s="84">
        <v>2</v>
      </c>
      <c r="G49" s="84">
        <v>2</v>
      </c>
      <c r="H49" s="84">
        <v>2</v>
      </c>
      <c r="I49" s="84">
        <v>1</v>
      </c>
    </row>
    <row r="50" spans="1:9" s="62" customFormat="1" ht="11.25" customHeight="1">
      <c r="A50" s="95" t="s">
        <v>184</v>
      </c>
      <c r="B50" s="82"/>
      <c r="C50" s="83">
        <v>2</v>
      </c>
      <c r="D50" s="84">
        <v>3</v>
      </c>
      <c r="E50" s="84">
        <v>3</v>
      </c>
      <c r="F50" s="96">
        <v>0.8</v>
      </c>
      <c r="G50" s="96">
        <v>0.7</v>
      </c>
      <c r="H50" s="96">
        <v>0.7</v>
      </c>
      <c r="I50" s="96">
        <v>0.8</v>
      </c>
    </row>
    <row r="51" spans="1:9" s="62" customFormat="1" ht="14.25" customHeight="1">
      <c r="A51" s="92" t="s">
        <v>185</v>
      </c>
      <c r="B51" s="82"/>
      <c r="C51" s="83">
        <v>3</v>
      </c>
      <c r="D51" s="84">
        <v>5</v>
      </c>
      <c r="E51" s="84">
        <v>10</v>
      </c>
      <c r="F51" s="84">
        <v>4</v>
      </c>
      <c r="G51" s="84"/>
      <c r="H51" s="84"/>
      <c r="I51" s="84">
        <v>6</v>
      </c>
    </row>
    <row r="52" spans="1:9" s="62" customFormat="1" ht="11.25" customHeight="1">
      <c r="A52" s="92" t="s">
        <v>186</v>
      </c>
      <c r="B52" s="82"/>
      <c r="C52" s="83">
        <v>7</v>
      </c>
      <c r="D52" s="84">
        <v>8</v>
      </c>
      <c r="E52" s="84">
        <v>17</v>
      </c>
      <c r="F52" s="84">
        <v>5</v>
      </c>
      <c r="G52" s="84">
        <v>4</v>
      </c>
      <c r="H52" s="84">
        <v>4</v>
      </c>
      <c r="I52" s="84">
        <v>4</v>
      </c>
    </row>
    <row r="53" spans="1:9" s="62" customFormat="1" ht="12.75">
      <c r="A53" s="92" t="s">
        <v>187</v>
      </c>
      <c r="B53" s="82"/>
      <c r="C53" s="83">
        <v>61</v>
      </c>
      <c r="D53" s="84">
        <v>20</v>
      </c>
      <c r="E53" s="84">
        <v>21</v>
      </c>
      <c r="F53" s="84">
        <v>5</v>
      </c>
      <c r="G53" s="84">
        <v>6</v>
      </c>
      <c r="H53" s="84">
        <v>5</v>
      </c>
      <c r="I53" s="84">
        <v>5</v>
      </c>
    </row>
    <row r="54" spans="1:9" s="62" customFormat="1" ht="13.5" customHeight="1">
      <c r="A54" s="92" t="s">
        <v>188</v>
      </c>
      <c r="B54" s="82"/>
      <c r="C54" s="83"/>
      <c r="D54" s="84">
        <v>19</v>
      </c>
      <c r="E54" s="84">
        <v>36</v>
      </c>
      <c r="F54" s="84">
        <v>7</v>
      </c>
      <c r="G54" s="84">
        <v>11</v>
      </c>
      <c r="H54" s="84">
        <v>10</v>
      </c>
      <c r="I54" s="84">
        <v>8</v>
      </c>
    </row>
    <row r="55" spans="1:9" s="62" customFormat="1" ht="15.75" customHeight="1">
      <c r="A55" s="92" t="s">
        <v>189</v>
      </c>
      <c r="B55" s="82"/>
      <c r="C55" s="83">
        <v>12</v>
      </c>
      <c r="D55" s="84">
        <v>8</v>
      </c>
      <c r="E55" s="84">
        <v>19</v>
      </c>
      <c r="F55" s="84">
        <v>4</v>
      </c>
      <c r="G55" s="84">
        <v>5</v>
      </c>
      <c r="H55" s="84">
        <v>5</v>
      </c>
      <c r="I55" s="84">
        <v>5</v>
      </c>
    </row>
    <row r="56" spans="1:9" s="62" customFormat="1" ht="13.5" customHeight="1">
      <c r="A56" s="81" t="s">
        <v>46</v>
      </c>
      <c r="B56" s="82">
        <v>1060</v>
      </c>
      <c r="C56" s="83"/>
      <c r="D56" s="84"/>
      <c r="E56" s="84"/>
      <c r="F56" s="84"/>
      <c r="G56" s="84"/>
      <c r="H56" s="84"/>
      <c r="I56" s="84"/>
    </row>
    <row r="57" spans="1:9" s="62" customFormat="1" ht="13.5" customHeight="1">
      <c r="A57" s="81" t="s">
        <v>47</v>
      </c>
      <c r="B57" s="82">
        <v>1061</v>
      </c>
      <c r="C57" s="83"/>
      <c r="D57" s="84"/>
      <c r="E57" s="84"/>
      <c r="F57" s="84"/>
      <c r="G57" s="84"/>
      <c r="H57" s="84"/>
      <c r="I57" s="84"/>
    </row>
    <row r="58" spans="1:9" s="62" customFormat="1" ht="12.75">
      <c r="A58" s="81" t="s">
        <v>48</v>
      </c>
      <c r="B58" s="82">
        <v>1062</v>
      </c>
      <c r="C58" s="83"/>
      <c r="D58" s="84"/>
      <c r="E58" s="84"/>
      <c r="F58" s="84"/>
      <c r="G58" s="84"/>
      <c r="H58" s="84"/>
      <c r="I58" s="84"/>
    </row>
    <row r="59" spans="1:9" s="62" customFormat="1" ht="12.75" customHeight="1">
      <c r="A59" s="81" t="s">
        <v>31</v>
      </c>
      <c r="B59" s="82">
        <v>1063</v>
      </c>
      <c r="C59" s="83"/>
      <c r="D59" s="84"/>
      <c r="E59" s="84"/>
      <c r="F59" s="84"/>
      <c r="G59" s="84"/>
      <c r="H59" s="84"/>
      <c r="I59" s="84"/>
    </row>
    <row r="60" spans="1:9" s="62" customFormat="1" ht="13.5" customHeight="1">
      <c r="A60" s="81" t="s">
        <v>32</v>
      </c>
      <c r="B60" s="82">
        <v>1064</v>
      </c>
      <c r="C60" s="83"/>
      <c r="D60" s="84"/>
      <c r="E60" s="84"/>
      <c r="F60" s="84"/>
      <c r="G60" s="84"/>
      <c r="H60" s="84"/>
      <c r="I60" s="84"/>
    </row>
    <row r="61" spans="1:9" s="62" customFormat="1" ht="26.25" customHeight="1">
      <c r="A61" s="81" t="s">
        <v>49</v>
      </c>
      <c r="B61" s="82">
        <v>1065</v>
      </c>
      <c r="C61" s="83"/>
      <c r="D61" s="84"/>
      <c r="E61" s="84"/>
      <c r="F61" s="84"/>
      <c r="G61" s="84"/>
      <c r="H61" s="84"/>
      <c r="I61" s="84"/>
    </row>
    <row r="62" spans="1:9" s="62" customFormat="1" ht="13.5" customHeight="1">
      <c r="A62" s="81" t="s">
        <v>50</v>
      </c>
      <c r="B62" s="82">
        <v>1066</v>
      </c>
      <c r="C62" s="83"/>
      <c r="D62" s="84"/>
      <c r="E62" s="84"/>
      <c r="F62" s="84"/>
      <c r="G62" s="84"/>
      <c r="H62" s="84"/>
      <c r="I62" s="84"/>
    </row>
    <row r="63" spans="1:9" s="62" customFormat="1" ht="18.75" customHeight="1">
      <c r="A63" s="81" t="s">
        <v>51</v>
      </c>
      <c r="B63" s="82">
        <v>1067</v>
      </c>
      <c r="C63" s="83"/>
      <c r="D63" s="84"/>
      <c r="E63" s="84"/>
      <c r="F63" s="84"/>
      <c r="G63" s="84"/>
      <c r="H63" s="84"/>
      <c r="I63" s="84"/>
    </row>
    <row r="64" spans="1:9" s="62" customFormat="1" ht="12.75">
      <c r="A64" s="90" t="s">
        <v>138</v>
      </c>
      <c r="B64" s="91">
        <v>1070</v>
      </c>
      <c r="C64" s="83">
        <f>C65+C66+C67+C68+C69+C70</f>
        <v>17194</v>
      </c>
      <c r="D64" s="83">
        <f>D65+D66+D67+D68+D69+D70</f>
        <v>25090</v>
      </c>
      <c r="E64" s="83">
        <f>E65+E66+E67+E68+E69+E70</f>
        <v>28993</v>
      </c>
      <c r="F64" s="83">
        <v>7247.5</v>
      </c>
      <c r="G64" s="83">
        <v>7249</v>
      </c>
      <c r="H64" s="83">
        <v>7248</v>
      </c>
      <c r="I64" s="83">
        <v>7248</v>
      </c>
    </row>
    <row r="65" spans="1:9" s="62" customFormat="1" ht="12.75">
      <c r="A65" s="90" t="s">
        <v>204</v>
      </c>
      <c r="B65" s="91"/>
      <c r="C65" s="83">
        <v>16743</v>
      </c>
      <c r="D65" s="83">
        <v>24700</v>
      </c>
      <c r="E65" s="83">
        <f>F65+G65+H65+I65</f>
        <v>28251</v>
      </c>
      <c r="F65" s="83">
        <v>7062</v>
      </c>
      <c r="G65" s="83">
        <v>7063</v>
      </c>
      <c r="H65" s="83">
        <v>7063</v>
      </c>
      <c r="I65" s="83">
        <v>7063</v>
      </c>
    </row>
    <row r="66" spans="1:9" s="62" customFormat="1" ht="12.75">
      <c r="A66" s="90" t="s">
        <v>205</v>
      </c>
      <c r="B66" s="91"/>
      <c r="C66" s="83">
        <v>195</v>
      </c>
      <c r="D66" s="83">
        <v>180</v>
      </c>
      <c r="E66" s="83">
        <v>320</v>
      </c>
      <c r="F66" s="83">
        <f>E66/4</f>
        <v>80</v>
      </c>
      <c r="G66" s="83">
        <f>E66/4</f>
        <v>80</v>
      </c>
      <c r="H66" s="83">
        <f>E66/4</f>
        <v>80</v>
      </c>
      <c r="I66" s="83">
        <f>E66/4</f>
        <v>80</v>
      </c>
    </row>
    <row r="67" spans="1:9" s="62" customFormat="1" ht="12.75">
      <c r="A67" s="90" t="s">
        <v>206</v>
      </c>
      <c r="B67" s="91"/>
      <c r="C67" s="83">
        <v>226</v>
      </c>
      <c r="D67" s="83">
        <v>190</v>
      </c>
      <c r="E67" s="83">
        <v>280</v>
      </c>
      <c r="F67" s="83">
        <f>E67/4</f>
        <v>70</v>
      </c>
      <c r="G67" s="83">
        <f>E67/4</f>
        <v>70</v>
      </c>
      <c r="H67" s="83">
        <f>E67/4</f>
        <v>70</v>
      </c>
      <c r="I67" s="83">
        <f>E67/4</f>
        <v>70</v>
      </c>
    </row>
    <row r="68" spans="1:9" s="62" customFormat="1" ht="12.75">
      <c r="A68" s="90" t="s">
        <v>207</v>
      </c>
      <c r="B68" s="91"/>
      <c r="C68" s="83">
        <v>4</v>
      </c>
      <c r="D68" s="83">
        <v>1</v>
      </c>
      <c r="E68" s="83">
        <v>2</v>
      </c>
      <c r="F68" s="97">
        <f>E68/4</f>
        <v>0.5</v>
      </c>
      <c r="G68" s="97">
        <f>E68/4</f>
        <v>0.5</v>
      </c>
      <c r="H68" s="97">
        <f>E68/4</f>
        <v>0.5</v>
      </c>
      <c r="I68" s="97">
        <f>E68/4</f>
        <v>0.5</v>
      </c>
    </row>
    <row r="69" spans="1:9" s="62" customFormat="1" ht="25.5">
      <c r="A69" s="90" t="s">
        <v>218</v>
      </c>
      <c r="B69" s="91"/>
      <c r="C69" s="83">
        <v>23</v>
      </c>
      <c r="D69" s="83">
        <v>14</v>
      </c>
      <c r="E69" s="83">
        <v>25</v>
      </c>
      <c r="F69" s="83">
        <v>6</v>
      </c>
      <c r="G69" s="83">
        <v>7</v>
      </c>
      <c r="H69" s="83">
        <v>6</v>
      </c>
      <c r="I69" s="83">
        <v>6</v>
      </c>
    </row>
    <row r="70" spans="1:9" s="62" customFormat="1" ht="12.75">
      <c r="A70" s="90" t="s">
        <v>208</v>
      </c>
      <c r="B70" s="91"/>
      <c r="C70" s="83">
        <v>3</v>
      </c>
      <c r="D70" s="83">
        <v>5</v>
      </c>
      <c r="E70" s="83">
        <v>115</v>
      </c>
      <c r="F70" s="83">
        <v>28</v>
      </c>
      <c r="G70" s="83">
        <v>29</v>
      </c>
      <c r="H70" s="83">
        <v>29</v>
      </c>
      <c r="I70" s="83">
        <v>29</v>
      </c>
    </row>
    <row r="71" spans="1:13" s="62" customFormat="1" ht="12.75">
      <c r="A71" s="98" t="s">
        <v>52</v>
      </c>
      <c r="B71" s="91">
        <v>1080</v>
      </c>
      <c r="C71" s="83">
        <f aca="true" t="shared" si="0" ref="C71:I71">C72+C73+C74+C75+C76+C77+C78+C79</f>
        <v>17394</v>
      </c>
      <c r="D71" s="83">
        <f t="shared" si="0"/>
        <v>25147</v>
      </c>
      <c r="E71" s="83">
        <f t="shared" si="0"/>
        <v>28692</v>
      </c>
      <c r="F71" s="83">
        <f t="shared" si="0"/>
        <v>7147</v>
      </c>
      <c r="G71" s="83">
        <f t="shared" si="0"/>
        <v>7151</v>
      </c>
      <c r="H71" s="83">
        <f t="shared" si="0"/>
        <v>7196</v>
      </c>
      <c r="I71" s="83">
        <f t="shared" si="0"/>
        <v>7198</v>
      </c>
      <c r="K71" s="63"/>
      <c r="M71" s="63"/>
    </row>
    <row r="72" spans="1:13" s="62" customFormat="1" ht="25.5">
      <c r="A72" s="90" t="s">
        <v>14</v>
      </c>
      <c r="B72" s="91"/>
      <c r="C72" s="83">
        <f>2728-1488</f>
        <v>1240</v>
      </c>
      <c r="D72" s="83">
        <f>1730+4970-108</f>
        <v>6592</v>
      </c>
      <c r="E72" s="83">
        <v>1548</v>
      </c>
      <c r="F72" s="83">
        <f>474-122-14</f>
        <v>338</v>
      </c>
      <c r="G72" s="83">
        <f>474-133</f>
        <v>341</v>
      </c>
      <c r="H72" s="83">
        <f>300+133</f>
        <v>433</v>
      </c>
      <c r="I72" s="83">
        <f>300+122+14</f>
        <v>436</v>
      </c>
      <c r="L72" s="63"/>
      <c r="M72" s="63"/>
    </row>
    <row r="73" spans="1:13" s="62" customFormat="1" ht="12.75">
      <c r="A73" s="90" t="s">
        <v>15</v>
      </c>
      <c r="B73" s="91"/>
      <c r="C73" s="83">
        <v>1234</v>
      </c>
      <c r="D73" s="83">
        <f>1662</f>
        <v>1662</v>
      </c>
      <c r="E73" s="83">
        <f>2394+193</f>
        <v>2587</v>
      </c>
      <c r="F73" s="83">
        <v>646</v>
      </c>
      <c r="G73" s="83">
        <v>647</v>
      </c>
      <c r="H73" s="83">
        <v>647</v>
      </c>
      <c r="I73" s="83">
        <v>647</v>
      </c>
      <c r="L73" s="63"/>
      <c r="M73" s="63"/>
    </row>
    <row r="74" spans="1:9" s="62" customFormat="1" ht="12.75">
      <c r="A74" s="90" t="s">
        <v>16</v>
      </c>
      <c r="B74" s="91"/>
      <c r="C74" s="83">
        <v>1790</v>
      </c>
      <c r="D74" s="83">
        <v>1904</v>
      </c>
      <c r="E74" s="83">
        <v>2871</v>
      </c>
      <c r="F74" s="83">
        <v>718</v>
      </c>
      <c r="G74" s="83">
        <v>718</v>
      </c>
      <c r="H74" s="83">
        <v>718</v>
      </c>
      <c r="I74" s="83">
        <v>717</v>
      </c>
    </row>
    <row r="75" spans="1:10" s="62" customFormat="1" ht="12.75">
      <c r="A75" s="90" t="s">
        <v>17</v>
      </c>
      <c r="B75" s="91"/>
      <c r="C75" s="83">
        <f>8300-C28</f>
        <v>7033</v>
      </c>
      <c r="D75" s="83">
        <f>9559-D28</f>
        <v>8253</v>
      </c>
      <c r="E75" s="83">
        <f>13805+206-E28</f>
        <v>12134</v>
      </c>
      <c r="F75" s="83">
        <f>3033</f>
        <v>3033</v>
      </c>
      <c r="G75" s="83">
        <v>3034</v>
      </c>
      <c r="H75" s="83">
        <v>3033</v>
      </c>
      <c r="I75" s="83">
        <v>3034</v>
      </c>
      <c r="J75" s="63"/>
    </row>
    <row r="76" spans="1:14" s="62" customFormat="1" ht="12.75">
      <c r="A76" s="90" t="s">
        <v>18</v>
      </c>
      <c r="B76" s="91"/>
      <c r="C76" s="83">
        <f>1828-C29</f>
        <v>1544</v>
      </c>
      <c r="D76" s="83">
        <f>2103-D29</f>
        <v>1816</v>
      </c>
      <c r="E76" s="83">
        <f>2977+45-D29-126</f>
        <v>2609</v>
      </c>
      <c r="F76" s="83">
        <f>684-126</f>
        <v>558</v>
      </c>
      <c r="G76" s="83">
        <v>684</v>
      </c>
      <c r="H76" s="83">
        <v>684</v>
      </c>
      <c r="I76" s="83">
        <v>683</v>
      </c>
      <c r="J76" s="63"/>
      <c r="K76" s="63"/>
      <c r="L76" s="63"/>
      <c r="M76" s="63"/>
      <c r="N76" s="63"/>
    </row>
    <row r="77" spans="1:10" s="62" customFormat="1" ht="67.5" customHeight="1">
      <c r="A77" s="90" t="s">
        <v>19</v>
      </c>
      <c r="B77" s="91"/>
      <c r="C77" s="83">
        <f>568+329+385+206</f>
        <v>1488</v>
      </c>
      <c r="D77" s="83">
        <f>4350-2000-1000</f>
        <v>1350</v>
      </c>
      <c r="E77" s="83">
        <v>3693</v>
      </c>
      <c r="F77" s="83">
        <v>947</v>
      </c>
      <c r="G77" s="83">
        <v>946</v>
      </c>
      <c r="H77" s="83">
        <v>900</v>
      </c>
      <c r="I77" s="83">
        <v>900</v>
      </c>
      <c r="J77" s="63"/>
    </row>
    <row r="78" spans="1:9" s="62" customFormat="1" ht="25.5">
      <c r="A78" s="90" t="s">
        <v>20</v>
      </c>
      <c r="B78" s="91"/>
      <c r="C78" s="83">
        <f>2732-C30</f>
        <v>2594</v>
      </c>
      <c r="D78" s="83">
        <v>2910</v>
      </c>
      <c r="E78" s="83">
        <v>2540</v>
      </c>
      <c r="F78" s="83">
        <v>635</v>
      </c>
      <c r="G78" s="83">
        <v>635</v>
      </c>
      <c r="H78" s="83">
        <v>635</v>
      </c>
      <c r="I78" s="83">
        <v>635</v>
      </c>
    </row>
    <row r="79" spans="1:9" s="62" customFormat="1" ht="12.75">
      <c r="A79" s="90" t="s">
        <v>220</v>
      </c>
      <c r="B79" s="99"/>
      <c r="C79" s="86">
        <f>606-135</f>
        <v>471</v>
      </c>
      <c r="D79" s="86">
        <f>780-120</f>
        <v>660</v>
      </c>
      <c r="E79" s="86">
        <f>963-379+126</f>
        <v>710</v>
      </c>
      <c r="F79" s="86">
        <v>272</v>
      </c>
      <c r="G79" s="86">
        <v>146</v>
      </c>
      <c r="H79" s="86">
        <v>146</v>
      </c>
      <c r="I79" s="86">
        <v>146</v>
      </c>
    </row>
    <row r="80" spans="1:9" s="62" customFormat="1" ht="25.5">
      <c r="A80" s="80" t="s">
        <v>53</v>
      </c>
      <c r="B80" s="99">
        <v>1100</v>
      </c>
      <c r="C80" s="86"/>
      <c r="D80" s="86"/>
      <c r="E80" s="86"/>
      <c r="F80" s="86"/>
      <c r="G80" s="86"/>
      <c r="H80" s="86"/>
      <c r="I80" s="86"/>
    </row>
    <row r="81" spans="1:9" s="62" customFormat="1" ht="12.75">
      <c r="A81" s="81" t="s">
        <v>54</v>
      </c>
      <c r="B81" s="82">
        <v>1110</v>
      </c>
      <c r="C81" s="83"/>
      <c r="D81" s="84"/>
      <c r="E81" s="84"/>
      <c r="F81" s="84"/>
      <c r="G81" s="84"/>
      <c r="H81" s="84"/>
      <c r="I81" s="84"/>
    </row>
    <row r="82" spans="1:9" s="62" customFormat="1" ht="26.25" customHeight="1">
      <c r="A82" s="81" t="s">
        <v>55</v>
      </c>
      <c r="B82" s="82">
        <v>1120</v>
      </c>
      <c r="C82" s="83"/>
      <c r="D82" s="84"/>
      <c r="E82" s="84"/>
      <c r="F82" s="84"/>
      <c r="G82" s="84"/>
      <c r="H82" s="84"/>
      <c r="I82" s="84"/>
    </row>
    <row r="83" spans="1:9" s="62" customFormat="1" ht="12.75">
      <c r="A83" s="81" t="s">
        <v>56</v>
      </c>
      <c r="B83" s="82">
        <v>1130</v>
      </c>
      <c r="C83" s="83"/>
      <c r="D83" s="84"/>
      <c r="E83" s="84"/>
      <c r="F83" s="84"/>
      <c r="G83" s="84"/>
      <c r="H83" s="84"/>
      <c r="I83" s="84"/>
    </row>
    <row r="84" spans="1:9" s="62" customFormat="1" ht="15.75" customHeight="1">
      <c r="A84" s="81" t="s">
        <v>57</v>
      </c>
      <c r="B84" s="82">
        <v>1140</v>
      </c>
      <c r="C84" s="83"/>
      <c r="D84" s="84"/>
      <c r="E84" s="84"/>
      <c r="F84" s="84"/>
      <c r="G84" s="84"/>
      <c r="H84" s="84"/>
      <c r="I84" s="84"/>
    </row>
    <row r="85" spans="1:9" s="62" customFormat="1" ht="12.75">
      <c r="A85" s="81" t="s">
        <v>168</v>
      </c>
      <c r="B85" s="82">
        <v>1150</v>
      </c>
      <c r="C85" s="83">
        <f aca="true" t="shared" si="1" ref="C85:I85">C86</f>
        <v>2018</v>
      </c>
      <c r="D85" s="84">
        <f t="shared" si="1"/>
        <v>1790</v>
      </c>
      <c r="E85" s="84">
        <f t="shared" si="1"/>
        <v>2300</v>
      </c>
      <c r="F85" s="84">
        <f t="shared" si="1"/>
        <v>575</v>
      </c>
      <c r="G85" s="84">
        <f t="shared" si="1"/>
        <v>575</v>
      </c>
      <c r="H85" s="84">
        <f t="shared" si="1"/>
        <v>575</v>
      </c>
      <c r="I85" s="84">
        <f t="shared" si="1"/>
        <v>575</v>
      </c>
    </row>
    <row r="86" spans="1:9" s="62" customFormat="1" ht="21" customHeight="1">
      <c r="A86" s="81" t="s">
        <v>219</v>
      </c>
      <c r="B86" s="82"/>
      <c r="C86" s="83">
        <v>2018</v>
      </c>
      <c r="D86" s="84">
        <v>1790</v>
      </c>
      <c r="E86" s="84">
        <v>2300</v>
      </c>
      <c r="F86" s="84">
        <v>575</v>
      </c>
      <c r="G86" s="84">
        <v>575</v>
      </c>
      <c r="H86" s="84">
        <v>575</v>
      </c>
      <c r="I86" s="84">
        <v>575</v>
      </c>
    </row>
    <row r="87" spans="1:9" s="62" customFormat="1" ht="7.5" customHeight="1">
      <c r="A87" s="81"/>
      <c r="B87" s="82"/>
      <c r="C87" s="83"/>
      <c r="D87" s="84"/>
      <c r="E87" s="84"/>
      <c r="F87" s="84"/>
      <c r="G87" s="84"/>
      <c r="H87" s="84"/>
      <c r="I87" s="84"/>
    </row>
    <row r="88" spans="1:9" s="62" customFormat="1" ht="12.75">
      <c r="A88" s="81" t="s">
        <v>21</v>
      </c>
      <c r="B88" s="82">
        <v>1160</v>
      </c>
      <c r="C88" s="83"/>
      <c r="D88" s="84"/>
      <c r="E88" s="84"/>
      <c r="F88" s="84"/>
      <c r="G88" s="84"/>
      <c r="H88" s="84"/>
      <c r="I88" s="84"/>
    </row>
    <row r="89" spans="1:9" s="62" customFormat="1" ht="24.75" customHeight="1">
      <c r="A89" s="79" t="s">
        <v>58</v>
      </c>
      <c r="B89" s="85">
        <v>1170</v>
      </c>
      <c r="C89" s="83">
        <v>23</v>
      </c>
      <c r="D89" s="84">
        <f>D85+D64-D71-D20</f>
        <v>20</v>
      </c>
      <c r="E89" s="84">
        <f>E85+E64-E71-E20</f>
        <v>58</v>
      </c>
      <c r="F89" s="84">
        <f>F85+F64-F20-F71</f>
        <v>13.5</v>
      </c>
      <c r="G89" s="84">
        <f>G85+G64-G71-G20</f>
        <v>16</v>
      </c>
      <c r="H89" s="84">
        <f>H85+H64-H71-H20</f>
        <v>14</v>
      </c>
      <c r="I89" s="84">
        <f>I85+I64-I71-I20</f>
        <v>14</v>
      </c>
    </row>
    <row r="90" spans="1:9" s="62" customFormat="1" ht="16.5" customHeight="1">
      <c r="A90" s="81" t="s">
        <v>59</v>
      </c>
      <c r="B90" s="76">
        <v>1180</v>
      </c>
      <c r="C90" s="83">
        <v>4</v>
      </c>
      <c r="D90" s="84">
        <v>4</v>
      </c>
      <c r="E90" s="84">
        <v>10</v>
      </c>
      <c r="F90" s="84">
        <v>2</v>
      </c>
      <c r="G90" s="84">
        <v>3</v>
      </c>
      <c r="H90" s="84">
        <v>3</v>
      </c>
      <c r="I90" s="84">
        <v>2</v>
      </c>
    </row>
    <row r="91" spans="1:9" s="62" customFormat="1" ht="12.75">
      <c r="A91" s="81" t="s">
        <v>60</v>
      </c>
      <c r="B91" s="76">
        <v>1181</v>
      </c>
      <c r="C91" s="83"/>
      <c r="D91" s="84"/>
      <c r="E91" s="84"/>
      <c r="F91" s="84"/>
      <c r="G91" s="84"/>
      <c r="H91" s="84"/>
      <c r="I91" s="84"/>
    </row>
    <row r="92" spans="1:9" s="62" customFormat="1" ht="12.75" customHeight="1">
      <c r="A92" s="79" t="s">
        <v>61</v>
      </c>
      <c r="B92" s="85">
        <v>1200</v>
      </c>
      <c r="C92" s="83">
        <f aca="true" t="shared" si="2" ref="C92:I92">C89-C90</f>
        <v>19</v>
      </c>
      <c r="D92" s="84">
        <f t="shared" si="2"/>
        <v>16</v>
      </c>
      <c r="E92" s="84">
        <f t="shared" si="2"/>
        <v>48</v>
      </c>
      <c r="F92" s="84">
        <f t="shared" si="2"/>
        <v>11.5</v>
      </c>
      <c r="G92" s="84">
        <f t="shared" si="2"/>
        <v>13</v>
      </c>
      <c r="H92" s="84">
        <f t="shared" si="2"/>
        <v>11</v>
      </c>
      <c r="I92" s="84">
        <f t="shared" si="2"/>
        <v>12</v>
      </c>
    </row>
    <row r="93" spans="1:9" s="62" customFormat="1" ht="12.75">
      <c r="A93" s="81" t="s">
        <v>62</v>
      </c>
      <c r="B93" s="75">
        <v>1201</v>
      </c>
      <c r="C93" s="83"/>
      <c r="D93" s="84"/>
      <c r="E93" s="84"/>
      <c r="F93" s="84"/>
      <c r="G93" s="84"/>
      <c r="H93" s="84"/>
      <c r="I93" s="84"/>
    </row>
    <row r="94" spans="1:9" s="62" customFormat="1" ht="12.75">
      <c r="A94" s="90" t="s">
        <v>63</v>
      </c>
      <c r="B94" s="100">
        <v>1202</v>
      </c>
      <c r="C94" s="83"/>
      <c r="D94" s="83"/>
      <c r="E94" s="83"/>
      <c r="F94" s="83"/>
      <c r="G94" s="83"/>
      <c r="H94" s="83"/>
      <c r="I94" s="83"/>
    </row>
    <row r="95" spans="1:15" s="62" customFormat="1" ht="12.75">
      <c r="A95" s="80" t="s">
        <v>64</v>
      </c>
      <c r="B95" s="91">
        <v>1210</v>
      </c>
      <c r="C95" s="86">
        <v>19241</v>
      </c>
      <c r="D95" s="86">
        <f aca="true" t="shared" si="3" ref="D95:I95">D85+D64</f>
        <v>26880</v>
      </c>
      <c r="E95" s="86">
        <f t="shared" si="3"/>
        <v>31293</v>
      </c>
      <c r="F95" s="86">
        <f t="shared" si="3"/>
        <v>7822.5</v>
      </c>
      <c r="G95" s="86">
        <f t="shared" si="3"/>
        <v>7824</v>
      </c>
      <c r="H95" s="86">
        <f t="shared" si="3"/>
        <v>7823</v>
      </c>
      <c r="I95" s="86">
        <f t="shared" si="3"/>
        <v>7823</v>
      </c>
      <c r="K95" s="63"/>
      <c r="L95" s="63"/>
      <c r="M95" s="63"/>
      <c r="N95" s="63"/>
      <c r="O95" s="63"/>
    </row>
    <row r="96" spans="1:15" s="62" customFormat="1" ht="12.75">
      <c r="A96" s="80" t="s">
        <v>65</v>
      </c>
      <c r="B96" s="91">
        <v>1220</v>
      </c>
      <c r="C96" s="86">
        <v>19218</v>
      </c>
      <c r="D96" s="86">
        <f>D71+D20</f>
        <v>26860</v>
      </c>
      <c r="E96" s="86">
        <v>31235</v>
      </c>
      <c r="F96" s="86">
        <f>F71+F20</f>
        <v>7809</v>
      </c>
      <c r="G96" s="86">
        <f>G71+G20</f>
        <v>7808</v>
      </c>
      <c r="H96" s="86">
        <f>H71+H20</f>
        <v>7809</v>
      </c>
      <c r="I96" s="86">
        <f>I71+I20</f>
        <v>7809</v>
      </c>
      <c r="L96" s="63"/>
      <c r="M96" s="63"/>
      <c r="N96" s="63"/>
      <c r="O96" s="63"/>
    </row>
    <row r="97" spans="1:15" s="62" customFormat="1" ht="14.25" customHeight="1">
      <c r="A97" s="184" t="s">
        <v>169</v>
      </c>
      <c r="B97" s="184"/>
      <c r="C97" s="184"/>
      <c r="D97" s="184"/>
      <c r="E97" s="184"/>
      <c r="F97" s="184"/>
      <c r="G97" s="184"/>
      <c r="H97" s="184"/>
      <c r="I97" s="184"/>
      <c r="L97" s="63"/>
      <c r="M97" s="63"/>
      <c r="N97" s="63"/>
      <c r="O97" s="63"/>
    </row>
    <row r="98" spans="1:9" s="62" customFormat="1" ht="12.75">
      <c r="A98" s="101" t="s">
        <v>170</v>
      </c>
      <c r="B98" s="91">
        <v>1300</v>
      </c>
      <c r="C98" s="83">
        <v>5752</v>
      </c>
      <c r="D98" s="83">
        <f aca="true" t="shared" si="4" ref="D98:I98">D99+D100</f>
        <v>11508</v>
      </c>
      <c r="E98" s="83">
        <f t="shared" si="4"/>
        <v>10699</v>
      </c>
      <c r="F98" s="83">
        <f t="shared" si="4"/>
        <v>2649</v>
      </c>
      <c r="G98" s="83">
        <f t="shared" si="4"/>
        <v>2652</v>
      </c>
      <c r="H98" s="83">
        <f t="shared" si="4"/>
        <v>2698</v>
      </c>
      <c r="I98" s="83">
        <f t="shared" si="4"/>
        <v>2700</v>
      </c>
    </row>
    <row r="99" spans="1:9" s="62" customFormat="1" ht="12.75">
      <c r="A99" s="90" t="s">
        <v>171</v>
      </c>
      <c r="B99" s="102">
        <v>1301</v>
      </c>
      <c r="C99" s="83">
        <v>2728</v>
      </c>
      <c r="D99" s="83">
        <v>7942</v>
      </c>
      <c r="E99" s="83">
        <f>E77+E72</f>
        <v>5241</v>
      </c>
      <c r="F99" s="83">
        <f>F77+F72</f>
        <v>1285</v>
      </c>
      <c r="G99" s="83">
        <f>G77+G72</f>
        <v>1287</v>
      </c>
      <c r="H99" s="83">
        <f>H77+H72</f>
        <v>1333</v>
      </c>
      <c r="I99" s="83">
        <f>I77+I72</f>
        <v>1336</v>
      </c>
    </row>
    <row r="100" spans="1:15" s="62" customFormat="1" ht="12.75">
      <c r="A100" s="90" t="s">
        <v>172</v>
      </c>
      <c r="B100" s="102">
        <v>1302</v>
      </c>
      <c r="C100" s="83">
        <v>3024</v>
      </c>
      <c r="D100" s="83">
        <v>3566</v>
      </c>
      <c r="E100" s="83">
        <f>E74+E73</f>
        <v>5458</v>
      </c>
      <c r="F100" s="83">
        <f>F74+F73</f>
        <v>1364</v>
      </c>
      <c r="G100" s="83">
        <f>G74+G73</f>
        <v>1365</v>
      </c>
      <c r="H100" s="83">
        <f>H74+H73</f>
        <v>1365</v>
      </c>
      <c r="I100" s="83">
        <f>I74+I73</f>
        <v>1364</v>
      </c>
      <c r="L100" s="63"/>
      <c r="M100" s="63"/>
      <c r="N100" s="63"/>
      <c r="O100" s="63"/>
    </row>
    <row r="101" spans="1:9" s="62" customFormat="1" ht="12.75">
      <c r="A101" s="90" t="s">
        <v>17</v>
      </c>
      <c r="B101" s="103">
        <v>1310</v>
      </c>
      <c r="C101" s="83">
        <v>8300</v>
      </c>
      <c r="D101" s="83">
        <v>9559</v>
      </c>
      <c r="E101" s="83">
        <f>13805+206</f>
        <v>14011</v>
      </c>
      <c r="F101" s="83">
        <f aca="true" t="shared" si="5" ref="F101:I102">F75+F28</f>
        <v>3522</v>
      </c>
      <c r="G101" s="83">
        <f t="shared" si="5"/>
        <v>3522</v>
      </c>
      <c r="H101" s="83">
        <f t="shared" si="5"/>
        <v>3483</v>
      </c>
      <c r="I101" s="83">
        <f t="shared" si="5"/>
        <v>3484</v>
      </c>
    </row>
    <row r="102" spans="1:9" s="62" customFormat="1" ht="12.75">
      <c r="A102" s="90" t="s">
        <v>18</v>
      </c>
      <c r="B102" s="103">
        <v>1320</v>
      </c>
      <c r="C102" s="83">
        <v>1828</v>
      </c>
      <c r="D102" s="83">
        <v>2103</v>
      </c>
      <c r="E102" s="83">
        <f>E76+E29</f>
        <v>3022</v>
      </c>
      <c r="F102" s="83">
        <f t="shared" si="5"/>
        <v>664</v>
      </c>
      <c r="G102" s="83">
        <f t="shared" si="5"/>
        <v>789</v>
      </c>
      <c r="H102" s="83">
        <f t="shared" si="5"/>
        <v>785</v>
      </c>
      <c r="I102" s="83">
        <f t="shared" si="5"/>
        <v>784</v>
      </c>
    </row>
    <row r="103" spans="1:9" s="62" customFormat="1" ht="12.75">
      <c r="A103" s="90" t="s">
        <v>173</v>
      </c>
      <c r="B103" s="103">
        <v>1330</v>
      </c>
      <c r="C103" s="83">
        <v>2732</v>
      </c>
      <c r="D103" s="83">
        <v>2910</v>
      </c>
      <c r="E103" s="83">
        <v>2540</v>
      </c>
      <c r="F103" s="83">
        <v>635</v>
      </c>
      <c r="G103" s="83">
        <v>635</v>
      </c>
      <c r="H103" s="83">
        <v>635</v>
      </c>
      <c r="I103" s="83">
        <v>635</v>
      </c>
    </row>
    <row r="104" spans="1:9" s="62" customFormat="1" ht="12.75">
      <c r="A104" s="81" t="s">
        <v>174</v>
      </c>
      <c r="B104" s="104">
        <v>1340</v>
      </c>
      <c r="C104" s="105">
        <v>606</v>
      </c>
      <c r="D104" s="106">
        <v>780</v>
      </c>
      <c r="E104" s="107">
        <f>963-36-90+126</f>
        <v>963</v>
      </c>
      <c r="F104" s="107">
        <f>282-69+126</f>
        <v>339</v>
      </c>
      <c r="G104" s="107">
        <v>210</v>
      </c>
      <c r="H104" s="107">
        <f>200+16-8</f>
        <v>208</v>
      </c>
      <c r="I104" s="107">
        <f>200+6</f>
        <v>206</v>
      </c>
    </row>
    <row r="105" spans="1:9" s="62" customFormat="1" ht="12.75">
      <c r="A105" s="79" t="s">
        <v>175</v>
      </c>
      <c r="B105" s="108">
        <v>1350</v>
      </c>
      <c r="C105" s="105">
        <v>19218</v>
      </c>
      <c r="D105" s="109">
        <f aca="true" t="shared" si="6" ref="D105:I105">D98+D101+D102+D103+D104</f>
        <v>26860</v>
      </c>
      <c r="E105" s="109">
        <f t="shared" si="6"/>
        <v>31235</v>
      </c>
      <c r="F105" s="109">
        <f>F98+F101+F102+F103+F104</f>
        <v>7809</v>
      </c>
      <c r="G105" s="109">
        <f t="shared" si="6"/>
        <v>7808</v>
      </c>
      <c r="H105" s="109">
        <f t="shared" si="6"/>
        <v>7809</v>
      </c>
      <c r="I105" s="109">
        <f t="shared" si="6"/>
        <v>7809</v>
      </c>
    </row>
    <row r="106" spans="1:9" ht="15">
      <c r="A106" s="47"/>
      <c r="B106" s="47"/>
      <c r="C106" s="61"/>
      <c r="D106" s="47"/>
      <c r="E106" s="65"/>
      <c r="F106" s="47"/>
      <c r="G106" s="47"/>
      <c r="H106" s="47"/>
      <c r="I106" s="47"/>
    </row>
    <row r="107" spans="1:9" ht="15">
      <c r="A107" s="185" t="s">
        <v>201</v>
      </c>
      <c r="B107" s="186"/>
      <c r="C107" s="187"/>
      <c r="D107" s="188"/>
      <c r="E107" s="188"/>
      <c r="F107" s="50"/>
      <c r="G107" s="189" t="s">
        <v>200</v>
      </c>
      <c r="H107" s="189"/>
      <c r="I107" s="189"/>
    </row>
    <row r="108" spans="1:9" ht="15">
      <c r="A108" s="47" t="s">
        <v>212</v>
      </c>
      <c r="B108" s="47"/>
      <c r="C108" s="187" t="s">
        <v>92</v>
      </c>
      <c r="D108" s="188"/>
      <c r="E108" s="188"/>
      <c r="F108" s="47"/>
      <c r="G108" s="190" t="s">
        <v>210</v>
      </c>
      <c r="H108" s="190"/>
      <c r="I108" s="190"/>
    </row>
    <row r="109" spans="1:9" ht="15">
      <c r="A109" s="47"/>
      <c r="B109" s="47"/>
      <c r="C109" s="60"/>
      <c r="D109" s="47"/>
      <c r="E109" s="47"/>
      <c r="F109" s="47"/>
      <c r="G109" s="47"/>
      <c r="H109" s="47"/>
      <c r="I109" s="47"/>
    </row>
    <row r="110" spans="1:9" ht="15.75">
      <c r="A110" s="37"/>
      <c r="B110" s="37"/>
      <c r="C110" s="58"/>
      <c r="D110" s="54"/>
      <c r="E110" s="37"/>
      <c r="F110" s="37"/>
      <c r="G110" s="37"/>
      <c r="H110" s="37"/>
      <c r="I110" s="37"/>
    </row>
    <row r="111" spans="1:9" ht="15.75">
      <c r="A111" s="37"/>
      <c r="B111" s="37"/>
      <c r="C111" s="58"/>
      <c r="D111" s="37"/>
      <c r="E111" s="37"/>
      <c r="F111" s="37"/>
      <c r="G111" s="37"/>
      <c r="H111" s="37"/>
      <c r="I111" s="37"/>
    </row>
    <row r="114" ht="15">
      <c r="D114" s="53"/>
    </row>
    <row r="115" ht="15">
      <c r="D115" s="53"/>
    </row>
  </sheetData>
  <sheetProtection/>
  <mergeCells count="15">
    <mergeCell ref="C108:E108"/>
    <mergeCell ref="G108:I108"/>
    <mergeCell ref="A1:I1"/>
    <mergeCell ref="G2:I2"/>
    <mergeCell ref="A3:I3"/>
    <mergeCell ref="A5:A6"/>
    <mergeCell ref="B5:B6"/>
    <mergeCell ref="C5:C6"/>
    <mergeCell ref="D5:D6"/>
    <mergeCell ref="E5:E6"/>
    <mergeCell ref="A97:I97"/>
    <mergeCell ref="A107:B107"/>
    <mergeCell ref="C107:E107"/>
    <mergeCell ref="G107:I107"/>
    <mergeCell ref="F5:I5"/>
  </mergeCells>
  <printOptions/>
  <pageMargins left="1.1811023622047245" right="0.3937007874015748" top="0.7874015748031497" bottom="0.7874015748031497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="130" zoomScaleNormal="130" zoomScalePageLayoutView="0" workbookViewId="0" topLeftCell="A40">
      <selection activeCell="C29" sqref="C29"/>
    </sheetView>
  </sheetViews>
  <sheetFormatPr defaultColWidth="9.140625" defaultRowHeight="12.75"/>
  <cols>
    <col min="1" max="1" width="27.28125" style="66" customWidth="1"/>
    <col min="2" max="2" width="6.00390625" style="66" customWidth="1"/>
    <col min="3" max="3" width="8.57421875" style="66" customWidth="1"/>
    <col min="4" max="5" width="8.421875" style="66" customWidth="1"/>
    <col min="6" max="9" width="7.00390625" style="66" customWidth="1"/>
    <col min="10" max="16384" width="9.140625" style="5" customWidth="1"/>
  </cols>
  <sheetData>
    <row r="1" spans="1:9" ht="14.25">
      <c r="A1" s="47"/>
      <c r="B1" s="47"/>
      <c r="C1" s="47"/>
      <c r="D1" s="47"/>
      <c r="E1" s="47"/>
      <c r="F1" s="47"/>
      <c r="G1" s="196" t="s">
        <v>156</v>
      </c>
      <c r="H1" s="196"/>
      <c r="I1" s="196"/>
    </row>
    <row r="2" spans="1:9" ht="14.25">
      <c r="A2" s="197" t="s">
        <v>66</v>
      </c>
      <c r="B2" s="197"/>
      <c r="C2" s="197"/>
      <c r="D2" s="197"/>
      <c r="E2" s="197"/>
      <c r="F2" s="197"/>
      <c r="G2" s="197"/>
      <c r="H2" s="197"/>
      <c r="I2" s="197"/>
    </row>
    <row r="3" spans="1:9" ht="7.5" customHeight="1">
      <c r="A3" s="110"/>
      <c r="B3" s="110"/>
      <c r="C3" s="110"/>
      <c r="D3" s="110"/>
      <c r="E3" s="110"/>
      <c r="F3" s="110"/>
      <c r="G3" s="110"/>
      <c r="H3" s="110"/>
      <c r="I3" s="110"/>
    </row>
    <row r="4" spans="1:9" ht="14.25">
      <c r="A4" s="194" t="s">
        <v>1</v>
      </c>
      <c r="B4" s="198" t="s">
        <v>2</v>
      </c>
      <c r="C4" s="198" t="s">
        <v>3</v>
      </c>
      <c r="D4" s="198" t="s">
        <v>4</v>
      </c>
      <c r="E4" s="183" t="s">
        <v>5</v>
      </c>
      <c r="F4" s="183" t="s">
        <v>6</v>
      </c>
      <c r="G4" s="183"/>
      <c r="H4" s="183"/>
      <c r="I4" s="183"/>
    </row>
    <row r="5" spans="1:9" ht="35.25" customHeight="1">
      <c r="A5" s="194"/>
      <c r="B5" s="198"/>
      <c r="C5" s="198"/>
      <c r="D5" s="198"/>
      <c r="E5" s="183"/>
      <c r="F5" s="77" t="s">
        <v>7</v>
      </c>
      <c r="G5" s="77" t="s">
        <v>8</v>
      </c>
      <c r="H5" s="77" t="s">
        <v>9</v>
      </c>
      <c r="I5" s="77" t="s">
        <v>10</v>
      </c>
    </row>
    <row r="6" spans="1:9" s="4" customFormat="1" ht="12.75">
      <c r="A6" s="112">
        <v>1</v>
      </c>
      <c r="B6" s="111">
        <v>2</v>
      </c>
      <c r="C6" s="111">
        <v>3</v>
      </c>
      <c r="D6" s="111">
        <v>4</v>
      </c>
      <c r="E6" s="111">
        <v>6</v>
      </c>
      <c r="F6" s="111">
        <v>7</v>
      </c>
      <c r="G6" s="111">
        <v>8</v>
      </c>
      <c r="H6" s="111">
        <v>9</v>
      </c>
      <c r="I6" s="111">
        <v>10</v>
      </c>
    </row>
    <row r="7" spans="1:9" ht="14.25">
      <c r="A7" s="168" t="s">
        <v>67</v>
      </c>
      <c r="B7" s="168"/>
      <c r="C7" s="168"/>
      <c r="D7" s="168"/>
      <c r="E7" s="168"/>
      <c r="F7" s="168"/>
      <c r="G7" s="168"/>
      <c r="H7" s="168"/>
      <c r="I7" s="168"/>
    </row>
    <row r="8" spans="1:9" ht="38.25">
      <c r="A8" s="114" t="s">
        <v>68</v>
      </c>
      <c r="B8" s="75">
        <v>2000</v>
      </c>
      <c r="C8" s="89">
        <v>18.5</v>
      </c>
      <c r="D8" s="89">
        <v>33</v>
      </c>
      <c r="E8" s="89">
        <v>47</v>
      </c>
      <c r="F8" s="89">
        <v>47</v>
      </c>
      <c r="G8" s="89">
        <v>58</v>
      </c>
      <c r="H8" s="89">
        <v>68</v>
      </c>
      <c r="I8" s="89">
        <v>10</v>
      </c>
    </row>
    <row r="9" spans="1:9" ht="38.25">
      <c r="A9" s="114" t="s">
        <v>69</v>
      </c>
      <c r="B9" s="75">
        <v>2010</v>
      </c>
      <c r="C9" s="89"/>
      <c r="D9" s="89"/>
      <c r="E9" s="89"/>
      <c r="F9" s="89"/>
      <c r="G9" s="89"/>
      <c r="H9" s="89"/>
      <c r="I9" s="89"/>
    </row>
    <row r="10" spans="1:9" ht="14.25">
      <c r="A10" s="114" t="s">
        <v>70</v>
      </c>
      <c r="B10" s="75">
        <v>2030</v>
      </c>
      <c r="C10" s="89"/>
      <c r="D10" s="89"/>
      <c r="E10" s="89"/>
      <c r="F10" s="89"/>
      <c r="G10" s="89"/>
      <c r="H10" s="89"/>
      <c r="I10" s="89"/>
    </row>
    <row r="11" spans="1:9" ht="25.5">
      <c r="A11" s="114" t="s">
        <v>71</v>
      </c>
      <c r="B11" s="75">
        <v>2031</v>
      </c>
      <c r="C11" s="89"/>
      <c r="D11" s="89"/>
      <c r="E11" s="89"/>
      <c r="F11" s="89"/>
      <c r="G11" s="89"/>
      <c r="H11" s="89"/>
      <c r="I11" s="89"/>
    </row>
    <row r="12" spans="1:9" ht="14.25">
      <c r="A12" s="114" t="s">
        <v>72</v>
      </c>
      <c r="B12" s="75">
        <v>2040</v>
      </c>
      <c r="C12" s="89"/>
      <c r="D12" s="89"/>
      <c r="E12" s="89"/>
      <c r="F12" s="89"/>
      <c r="G12" s="89"/>
      <c r="H12" s="89"/>
      <c r="I12" s="89"/>
    </row>
    <row r="13" spans="1:9" ht="14.25">
      <c r="A13" s="114" t="s">
        <v>73</v>
      </c>
      <c r="B13" s="75">
        <v>2050</v>
      </c>
      <c r="C13" s="89"/>
      <c r="D13" s="89"/>
      <c r="E13" s="89"/>
      <c r="F13" s="89"/>
      <c r="G13" s="89"/>
      <c r="H13" s="89"/>
      <c r="I13" s="89"/>
    </row>
    <row r="14" spans="1:9" ht="14.25">
      <c r="A14" s="114" t="s">
        <v>74</v>
      </c>
      <c r="B14" s="75">
        <v>2060</v>
      </c>
      <c r="C14" s="89"/>
      <c r="D14" s="89"/>
      <c r="E14" s="89"/>
      <c r="F14" s="89"/>
      <c r="G14" s="89"/>
      <c r="H14" s="89"/>
      <c r="I14" s="89"/>
    </row>
    <row r="15" spans="1:9" ht="38.25">
      <c r="A15" s="114" t="s">
        <v>216</v>
      </c>
      <c r="B15" s="75"/>
      <c r="C15" s="89"/>
      <c r="D15" s="89"/>
      <c r="E15" s="89">
        <v>68</v>
      </c>
      <c r="F15" s="89"/>
      <c r="G15" s="89"/>
      <c r="H15" s="89">
        <v>68</v>
      </c>
      <c r="I15" s="89"/>
    </row>
    <row r="16" spans="1:11" ht="38.25">
      <c r="A16" s="114" t="s">
        <v>75</v>
      </c>
      <c r="B16" s="75">
        <v>2070</v>
      </c>
      <c r="C16" s="89">
        <v>33</v>
      </c>
      <c r="D16" s="89">
        <v>47</v>
      </c>
      <c r="E16" s="89">
        <f>E8+41-68</f>
        <v>20</v>
      </c>
      <c r="F16" s="89">
        <f>47+10</f>
        <v>57</v>
      </c>
      <c r="G16" s="89">
        <v>68</v>
      </c>
      <c r="H16" s="89">
        <v>10</v>
      </c>
      <c r="I16" s="89">
        <v>20</v>
      </c>
      <c r="K16" s="36"/>
    </row>
    <row r="17" spans="1:9" ht="14.25">
      <c r="A17" s="168" t="s">
        <v>76</v>
      </c>
      <c r="B17" s="168"/>
      <c r="C17" s="168"/>
      <c r="D17" s="168"/>
      <c r="E17" s="168"/>
      <c r="F17" s="168"/>
      <c r="G17" s="168"/>
      <c r="H17" s="168"/>
      <c r="I17" s="168"/>
    </row>
    <row r="18" spans="1:9" ht="51">
      <c r="A18" s="113" t="s">
        <v>77</v>
      </c>
      <c r="B18" s="115">
        <v>2110</v>
      </c>
      <c r="C18" s="116">
        <f>C24</f>
        <v>128</v>
      </c>
      <c r="D18" s="116">
        <f aca="true" t="shared" si="0" ref="D18:I18">D24</f>
        <v>165</v>
      </c>
      <c r="E18" s="116">
        <f t="shared" si="0"/>
        <v>210</v>
      </c>
      <c r="F18" s="116">
        <f t="shared" si="0"/>
        <v>52</v>
      </c>
      <c r="G18" s="116">
        <f t="shared" si="0"/>
        <v>53</v>
      </c>
      <c r="H18" s="116">
        <f t="shared" si="0"/>
        <v>52</v>
      </c>
      <c r="I18" s="116">
        <f t="shared" si="0"/>
        <v>53</v>
      </c>
    </row>
    <row r="19" spans="1:9" ht="18.75" customHeight="1">
      <c r="A19" s="81" t="s">
        <v>78</v>
      </c>
      <c r="B19" s="75">
        <v>2111</v>
      </c>
      <c r="C19" s="89"/>
      <c r="D19" s="89"/>
      <c r="E19" s="89"/>
      <c r="F19" s="89"/>
      <c r="G19" s="89"/>
      <c r="H19" s="89"/>
      <c r="I19" s="89"/>
    </row>
    <row r="20" spans="1:9" ht="38.25">
      <c r="A20" s="81" t="s">
        <v>157</v>
      </c>
      <c r="B20" s="75">
        <v>2112</v>
      </c>
      <c r="C20" s="89"/>
      <c r="D20" s="89"/>
      <c r="E20" s="89"/>
      <c r="F20" s="89"/>
      <c r="G20" s="89"/>
      <c r="H20" s="89"/>
      <c r="I20" s="89"/>
    </row>
    <row r="21" spans="1:9" ht="38.25">
      <c r="A21" s="114" t="s">
        <v>158</v>
      </c>
      <c r="B21" s="112">
        <v>2113</v>
      </c>
      <c r="C21" s="89"/>
      <c r="D21" s="89"/>
      <c r="E21" s="89"/>
      <c r="F21" s="89"/>
      <c r="G21" s="89"/>
      <c r="H21" s="89"/>
      <c r="I21" s="89"/>
    </row>
    <row r="22" spans="1:9" ht="14.25">
      <c r="A22" s="114" t="s">
        <v>79</v>
      </c>
      <c r="B22" s="112">
        <v>2114</v>
      </c>
      <c r="C22" s="89"/>
      <c r="D22" s="89"/>
      <c r="E22" s="89"/>
      <c r="F22" s="89"/>
      <c r="G22" s="89"/>
      <c r="H22" s="89"/>
      <c r="I22" s="89"/>
    </row>
    <row r="23" spans="1:9" ht="11.25" customHeight="1">
      <c r="A23" s="114" t="s">
        <v>80</v>
      </c>
      <c r="B23" s="112">
        <v>2115</v>
      </c>
      <c r="C23" s="89"/>
      <c r="D23" s="89"/>
      <c r="E23" s="89"/>
      <c r="F23" s="89"/>
      <c r="G23" s="89"/>
      <c r="H23" s="89"/>
      <c r="I23" s="89"/>
    </row>
    <row r="24" spans="1:9" ht="25.5">
      <c r="A24" s="114" t="s">
        <v>81</v>
      </c>
      <c r="B24" s="112">
        <v>2116</v>
      </c>
      <c r="C24" s="89">
        <v>128</v>
      </c>
      <c r="D24" s="89">
        <v>165</v>
      </c>
      <c r="E24" s="89">
        <v>210</v>
      </c>
      <c r="F24" s="89">
        <v>52</v>
      </c>
      <c r="G24" s="89">
        <v>53</v>
      </c>
      <c r="H24" s="89">
        <v>52</v>
      </c>
      <c r="I24" s="89">
        <v>53</v>
      </c>
    </row>
    <row r="25" spans="1:9" ht="38.25">
      <c r="A25" s="113" t="s">
        <v>82</v>
      </c>
      <c r="B25" s="117">
        <v>2120</v>
      </c>
      <c r="C25" s="116">
        <f>C26+C28+C30+C32</f>
        <v>1503</v>
      </c>
      <c r="D25" s="116">
        <f aca="true" t="shared" si="1" ref="D25:I25">D26+D28+D30+D32+D31</f>
        <v>1996</v>
      </c>
      <c r="E25" s="116">
        <f t="shared" si="1"/>
        <v>2552</v>
      </c>
      <c r="F25" s="116">
        <f t="shared" si="1"/>
        <v>652</v>
      </c>
      <c r="G25" s="116">
        <f t="shared" si="1"/>
        <v>633.0999999999999</v>
      </c>
      <c r="H25" s="116">
        <f t="shared" si="1"/>
        <v>633.9000000000001</v>
      </c>
      <c r="I25" s="116">
        <f t="shared" si="1"/>
        <v>633</v>
      </c>
    </row>
    <row r="26" spans="1:9" ht="15.75" customHeight="1">
      <c r="A26" s="114" t="s">
        <v>80</v>
      </c>
      <c r="B26" s="112">
        <v>2121</v>
      </c>
      <c r="C26" s="89">
        <v>1495</v>
      </c>
      <c r="D26" s="89">
        <v>1980</v>
      </c>
      <c r="E26" s="89">
        <v>2522</v>
      </c>
      <c r="F26" s="89">
        <v>631</v>
      </c>
      <c r="G26" s="89">
        <v>630</v>
      </c>
      <c r="H26" s="89">
        <v>631</v>
      </c>
      <c r="I26" s="89">
        <v>630</v>
      </c>
    </row>
    <row r="27" spans="1:9" ht="14.25">
      <c r="A27" s="114" t="s">
        <v>83</v>
      </c>
      <c r="B27" s="112">
        <v>2122</v>
      </c>
      <c r="C27" s="89"/>
      <c r="D27" s="89"/>
      <c r="E27" s="89"/>
      <c r="F27" s="89"/>
      <c r="G27" s="89"/>
      <c r="H27" s="89"/>
      <c r="I27" s="89"/>
    </row>
    <row r="28" spans="1:9" ht="14.25">
      <c r="A28" s="114" t="s">
        <v>84</v>
      </c>
      <c r="B28" s="112">
        <v>2123</v>
      </c>
      <c r="C28" s="89">
        <v>1</v>
      </c>
      <c r="D28" s="89">
        <v>2</v>
      </c>
      <c r="E28" s="89">
        <v>5</v>
      </c>
      <c r="F28" s="118">
        <v>1.2</v>
      </c>
      <c r="G28" s="118">
        <v>1.3</v>
      </c>
      <c r="H28" s="118">
        <v>1.2</v>
      </c>
      <c r="I28" s="118">
        <v>1.3</v>
      </c>
    </row>
    <row r="29" spans="1:9" ht="25.5">
      <c r="A29" s="114" t="s">
        <v>81</v>
      </c>
      <c r="B29" s="112">
        <v>2124</v>
      </c>
      <c r="C29" s="89"/>
      <c r="D29" s="89"/>
      <c r="E29" s="89"/>
      <c r="F29" s="89"/>
      <c r="G29" s="89"/>
      <c r="H29" s="89"/>
      <c r="I29" s="89"/>
    </row>
    <row r="30" spans="1:9" ht="14.25">
      <c r="A30" s="114" t="s">
        <v>221</v>
      </c>
      <c r="B30" s="112">
        <v>2125</v>
      </c>
      <c r="C30" s="89">
        <v>4</v>
      </c>
      <c r="D30" s="89">
        <v>4</v>
      </c>
      <c r="E30" s="89">
        <v>10</v>
      </c>
      <c r="F30" s="89">
        <v>10</v>
      </c>
      <c r="G30" s="89"/>
      <c r="H30" s="89"/>
      <c r="I30" s="89"/>
    </row>
    <row r="31" spans="1:9" ht="14.25">
      <c r="A31" s="114" t="s">
        <v>214</v>
      </c>
      <c r="B31" s="112">
        <v>2126</v>
      </c>
      <c r="C31" s="89"/>
      <c r="D31" s="89">
        <v>7</v>
      </c>
      <c r="E31" s="89">
        <v>8</v>
      </c>
      <c r="F31" s="89">
        <v>8</v>
      </c>
      <c r="G31" s="89"/>
      <c r="H31" s="89"/>
      <c r="I31" s="89"/>
    </row>
    <row r="32" spans="1:9" ht="14.25">
      <c r="A32" s="114" t="s">
        <v>222</v>
      </c>
      <c r="B32" s="112"/>
      <c r="C32" s="89">
        <v>3</v>
      </c>
      <c r="D32" s="89">
        <v>3</v>
      </c>
      <c r="E32" s="83">
        <v>7</v>
      </c>
      <c r="F32" s="97">
        <v>1.8</v>
      </c>
      <c r="G32" s="97">
        <v>1.8</v>
      </c>
      <c r="H32" s="97">
        <v>1.7</v>
      </c>
      <c r="I32" s="97">
        <v>1.7</v>
      </c>
    </row>
    <row r="33" spans="1:9" ht="38.25">
      <c r="A33" s="113" t="s">
        <v>85</v>
      </c>
      <c r="B33" s="117">
        <v>2130</v>
      </c>
      <c r="C33" s="116">
        <f>C35</f>
        <v>1828</v>
      </c>
      <c r="D33" s="116">
        <f aca="true" t="shared" si="2" ref="D33:I33">D35</f>
        <v>2103</v>
      </c>
      <c r="E33" s="116">
        <f t="shared" si="2"/>
        <v>3022</v>
      </c>
      <c r="F33" s="116">
        <f t="shared" si="2"/>
        <v>664</v>
      </c>
      <c r="G33" s="116">
        <f t="shared" si="2"/>
        <v>789</v>
      </c>
      <c r="H33" s="116">
        <f t="shared" si="2"/>
        <v>785</v>
      </c>
      <c r="I33" s="116">
        <f t="shared" si="2"/>
        <v>784</v>
      </c>
    </row>
    <row r="34" spans="1:9" ht="14.25">
      <c r="A34" s="114" t="s">
        <v>86</v>
      </c>
      <c r="B34" s="112">
        <v>2131</v>
      </c>
      <c r="C34" s="89"/>
      <c r="D34" s="89"/>
      <c r="E34" s="89"/>
      <c r="F34" s="89"/>
      <c r="G34" s="89"/>
      <c r="H34" s="89"/>
      <c r="I34" s="89"/>
    </row>
    <row r="35" spans="1:9" ht="38.25">
      <c r="A35" s="114" t="s">
        <v>87</v>
      </c>
      <c r="B35" s="112">
        <v>2132</v>
      </c>
      <c r="C35" s="88">
        <v>1828</v>
      </c>
      <c r="D35" s="88">
        <v>2103</v>
      </c>
      <c r="E35" s="88">
        <f>2977+45</f>
        <v>3022</v>
      </c>
      <c r="F35" s="88">
        <v>664</v>
      </c>
      <c r="G35" s="88">
        <v>789</v>
      </c>
      <c r="H35" s="88">
        <v>785</v>
      </c>
      <c r="I35" s="88">
        <v>784</v>
      </c>
    </row>
    <row r="36" spans="1:9" ht="25.5">
      <c r="A36" s="114" t="s">
        <v>88</v>
      </c>
      <c r="B36" s="112">
        <v>2133</v>
      </c>
      <c r="C36" s="89"/>
      <c r="D36" s="89"/>
      <c r="E36" s="89"/>
      <c r="F36" s="89"/>
      <c r="G36" s="89"/>
      <c r="H36" s="89"/>
      <c r="I36" s="89"/>
    </row>
    <row r="37" spans="1:9" ht="25.5">
      <c r="A37" s="113" t="s">
        <v>89</v>
      </c>
      <c r="B37" s="117">
        <v>2140</v>
      </c>
      <c r="C37" s="87"/>
      <c r="D37" s="87"/>
      <c r="E37" s="87"/>
      <c r="F37" s="87"/>
      <c r="G37" s="87"/>
      <c r="H37" s="87"/>
      <c r="I37" s="87"/>
    </row>
    <row r="38" spans="1:9" ht="63.75">
      <c r="A38" s="114" t="s">
        <v>90</v>
      </c>
      <c r="B38" s="112">
        <v>2141</v>
      </c>
      <c r="C38" s="84"/>
      <c r="D38" s="84"/>
      <c r="E38" s="84"/>
      <c r="F38" s="84"/>
      <c r="G38" s="84"/>
      <c r="H38" s="84"/>
      <c r="I38" s="84"/>
    </row>
    <row r="39" spans="1:9" ht="25.5">
      <c r="A39" s="114" t="s">
        <v>91</v>
      </c>
      <c r="B39" s="112">
        <v>2142</v>
      </c>
      <c r="C39" s="84"/>
      <c r="D39" s="84"/>
      <c r="E39" s="84"/>
      <c r="F39" s="84"/>
      <c r="G39" s="84"/>
      <c r="H39" s="84"/>
      <c r="I39" s="84"/>
    </row>
    <row r="40" spans="1:9" ht="14.25">
      <c r="A40" s="119"/>
      <c r="B40" s="110"/>
      <c r="C40" s="120"/>
      <c r="D40" s="120"/>
      <c r="E40" s="120"/>
      <c r="F40" s="120"/>
      <c r="G40" s="120"/>
      <c r="H40" s="120"/>
      <c r="I40" s="120"/>
    </row>
    <row r="41" spans="1:9" ht="14.25">
      <c r="A41" s="185" t="s">
        <v>201</v>
      </c>
      <c r="B41" s="186"/>
      <c r="C41" s="187" t="s">
        <v>92</v>
      </c>
      <c r="D41" s="188"/>
      <c r="E41" s="188"/>
      <c r="F41" s="50"/>
      <c r="G41" s="189" t="s">
        <v>200</v>
      </c>
      <c r="H41" s="189"/>
      <c r="I41" s="189"/>
    </row>
    <row r="42" spans="1:9" ht="14.25">
      <c r="A42" s="121"/>
      <c r="B42" s="74"/>
      <c r="C42" s="167"/>
      <c r="D42" s="167"/>
      <c r="E42" s="167"/>
      <c r="F42" s="122"/>
      <c r="G42" s="122"/>
      <c r="H42" s="47"/>
      <c r="I42" s="123"/>
    </row>
    <row r="43" spans="1:9" ht="14.25">
      <c r="A43" s="47" t="s">
        <v>209</v>
      </c>
      <c r="B43" s="47"/>
      <c r="C43" s="166"/>
      <c r="D43" s="166"/>
      <c r="E43" s="166"/>
      <c r="F43" s="47"/>
      <c r="G43" s="190" t="s">
        <v>210</v>
      </c>
      <c r="H43" s="190"/>
      <c r="I43" s="190"/>
    </row>
  </sheetData>
  <sheetProtection/>
  <mergeCells count="16">
    <mergeCell ref="C43:E43"/>
    <mergeCell ref="G43:I43"/>
    <mergeCell ref="C42:E42"/>
    <mergeCell ref="A7:I7"/>
    <mergeCell ref="A17:I17"/>
    <mergeCell ref="C41:E41"/>
    <mergeCell ref="G41:I41"/>
    <mergeCell ref="A41:B41"/>
    <mergeCell ref="G1:I1"/>
    <mergeCell ref="A2:I2"/>
    <mergeCell ref="A4:A5"/>
    <mergeCell ref="B4:B5"/>
    <mergeCell ref="C4:C5"/>
    <mergeCell ref="D4:D5"/>
    <mergeCell ref="E4:E5"/>
    <mergeCell ref="F4:I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5"/>
  <sheetViews>
    <sheetView zoomScale="130" zoomScaleNormal="130" zoomScalePageLayoutView="0" workbookViewId="0" topLeftCell="A37">
      <selection activeCell="E37" sqref="E37"/>
    </sheetView>
  </sheetViews>
  <sheetFormatPr defaultColWidth="9.140625" defaultRowHeight="12.75"/>
  <cols>
    <col min="1" max="1" width="27.7109375" style="68" customWidth="1"/>
    <col min="2" max="2" width="6.421875" style="68" customWidth="1"/>
    <col min="3" max="3" width="8.57421875" style="68" customWidth="1"/>
    <col min="4" max="4" width="9.28125" style="69" customWidth="1"/>
    <col min="5" max="5" width="8.421875" style="68" customWidth="1"/>
    <col min="6" max="6" width="7.00390625" style="68" customWidth="1"/>
    <col min="7" max="7" width="6.57421875" style="68" customWidth="1"/>
    <col min="8" max="8" width="6.00390625" style="68" customWidth="1"/>
    <col min="9" max="9" width="7.00390625" style="68" customWidth="1"/>
    <col min="10" max="16384" width="9.140625" style="5" customWidth="1"/>
  </cols>
  <sheetData>
    <row r="1" spans="1:9" ht="14.25">
      <c r="A1" s="47"/>
      <c r="B1" s="47"/>
      <c r="C1" s="47"/>
      <c r="D1" s="60"/>
      <c r="E1" s="47"/>
      <c r="F1" s="47"/>
      <c r="G1" s="196" t="s">
        <v>159</v>
      </c>
      <c r="H1" s="196"/>
      <c r="I1" s="196"/>
    </row>
    <row r="2" spans="1:9" ht="14.25">
      <c r="A2" s="199" t="s">
        <v>160</v>
      </c>
      <c r="B2" s="199"/>
      <c r="C2" s="199"/>
      <c r="D2" s="199"/>
      <c r="E2" s="199"/>
      <c r="F2" s="199"/>
      <c r="G2" s="199"/>
      <c r="H2" s="199"/>
      <c r="I2" s="199"/>
    </row>
    <row r="3" spans="1:9" ht="6" customHeight="1">
      <c r="A3" s="124"/>
      <c r="B3" s="124"/>
      <c r="C3" s="124"/>
      <c r="D3" s="149"/>
      <c r="E3" s="124"/>
      <c r="F3" s="124"/>
      <c r="G3" s="124"/>
      <c r="H3" s="124"/>
      <c r="I3" s="124"/>
    </row>
    <row r="4" spans="1:9" s="67" customFormat="1" ht="18.75" customHeight="1">
      <c r="A4" s="200" t="s">
        <v>1</v>
      </c>
      <c r="B4" s="170" t="s">
        <v>93</v>
      </c>
      <c r="C4" s="170" t="s">
        <v>3</v>
      </c>
      <c r="D4" s="171" t="s">
        <v>94</v>
      </c>
      <c r="E4" s="183" t="s">
        <v>5</v>
      </c>
      <c r="F4" s="183" t="s">
        <v>6</v>
      </c>
      <c r="G4" s="183"/>
      <c r="H4" s="183"/>
      <c r="I4" s="183"/>
    </row>
    <row r="5" spans="1:9" s="67" customFormat="1" ht="20.25" customHeight="1">
      <c r="A5" s="201"/>
      <c r="B5" s="170"/>
      <c r="C5" s="170"/>
      <c r="D5" s="171"/>
      <c r="E5" s="183"/>
      <c r="F5" s="77" t="s">
        <v>7</v>
      </c>
      <c r="G5" s="77" t="s">
        <v>8</v>
      </c>
      <c r="H5" s="77" t="s">
        <v>9</v>
      </c>
      <c r="I5" s="77" t="s">
        <v>10</v>
      </c>
    </row>
    <row r="6" spans="1:9" s="4" customFormat="1" ht="12.75">
      <c r="A6" s="76">
        <v>1</v>
      </c>
      <c r="B6" s="77">
        <v>2</v>
      </c>
      <c r="C6" s="77">
        <v>3</v>
      </c>
      <c r="D6" s="150">
        <v>4</v>
      </c>
      <c r="E6" s="77">
        <v>6</v>
      </c>
      <c r="F6" s="77">
        <v>7</v>
      </c>
      <c r="G6" s="77">
        <v>8</v>
      </c>
      <c r="H6" s="77">
        <v>9</v>
      </c>
      <c r="I6" s="77">
        <v>10</v>
      </c>
    </row>
    <row r="7" spans="1:9" ht="19.5" customHeight="1">
      <c r="A7" s="172" t="s">
        <v>95</v>
      </c>
      <c r="B7" s="173"/>
      <c r="C7" s="173"/>
      <c r="D7" s="173"/>
      <c r="E7" s="173"/>
      <c r="F7" s="173"/>
      <c r="G7" s="173"/>
      <c r="H7" s="173"/>
      <c r="I7" s="174"/>
    </row>
    <row r="8" spans="1:9" ht="25.5">
      <c r="A8" s="151" t="s">
        <v>96</v>
      </c>
      <c r="B8" s="152">
        <v>3000</v>
      </c>
      <c r="C8" s="153">
        <f aca="true" t="shared" si="0" ref="C8:I8">C12+C15</f>
        <v>19241</v>
      </c>
      <c r="D8" s="86">
        <f t="shared" si="0"/>
        <v>26880</v>
      </c>
      <c r="E8" s="86">
        <f t="shared" si="0"/>
        <v>31293</v>
      </c>
      <c r="F8" s="86">
        <f t="shared" si="0"/>
        <v>7823</v>
      </c>
      <c r="G8" s="86">
        <f t="shared" si="0"/>
        <v>7824</v>
      </c>
      <c r="H8" s="86">
        <f t="shared" si="0"/>
        <v>7823</v>
      </c>
      <c r="I8" s="86">
        <f t="shared" si="0"/>
        <v>7823</v>
      </c>
    </row>
    <row r="9" spans="1:9" ht="26.25" customHeight="1">
      <c r="A9" s="90" t="s">
        <v>97</v>
      </c>
      <c r="B9" s="91">
        <v>3010</v>
      </c>
      <c r="C9" s="83"/>
      <c r="D9" s="83"/>
      <c r="E9" s="83"/>
      <c r="F9" s="83"/>
      <c r="G9" s="83"/>
      <c r="H9" s="83"/>
      <c r="I9" s="83"/>
    </row>
    <row r="10" spans="1:9" ht="25.5">
      <c r="A10" s="90" t="s">
        <v>98</v>
      </c>
      <c r="B10" s="91">
        <v>3020</v>
      </c>
      <c r="C10" s="83"/>
      <c r="D10" s="83"/>
      <c r="E10" s="83"/>
      <c r="F10" s="83"/>
      <c r="G10" s="83"/>
      <c r="H10" s="83"/>
      <c r="I10" s="83"/>
    </row>
    <row r="11" spans="1:9" ht="13.5" customHeight="1">
      <c r="A11" s="90" t="s">
        <v>99</v>
      </c>
      <c r="B11" s="91">
        <v>3021</v>
      </c>
      <c r="C11" s="83"/>
      <c r="D11" s="83"/>
      <c r="E11" s="83"/>
      <c r="F11" s="83"/>
      <c r="G11" s="83"/>
      <c r="H11" s="83"/>
      <c r="I11" s="83"/>
    </row>
    <row r="12" spans="1:12" ht="25.5">
      <c r="A12" s="90" t="s">
        <v>100</v>
      </c>
      <c r="B12" s="91">
        <v>3030</v>
      </c>
      <c r="C12" s="83">
        <v>17223</v>
      </c>
      <c r="D12" s="83">
        <v>24700</v>
      </c>
      <c r="E12" s="83">
        <v>28251</v>
      </c>
      <c r="F12" s="83">
        <v>7062</v>
      </c>
      <c r="G12" s="83">
        <v>7064</v>
      </c>
      <c r="H12" s="83">
        <v>7062</v>
      </c>
      <c r="I12" s="83">
        <v>7063</v>
      </c>
      <c r="L12" s="36"/>
    </row>
    <row r="13" spans="1:9" ht="25.5">
      <c r="A13" s="90" t="s">
        <v>101</v>
      </c>
      <c r="B13" s="91">
        <v>3040</v>
      </c>
      <c r="C13" s="83"/>
      <c r="D13" s="83"/>
      <c r="E13" s="83"/>
      <c r="F13" s="83"/>
      <c r="G13" s="83"/>
      <c r="H13" s="83"/>
      <c r="I13" s="83"/>
    </row>
    <row r="14" spans="1:9" ht="38.25">
      <c r="A14" s="90" t="s">
        <v>161</v>
      </c>
      <c r="B14" s="91">
        <v>3050</v>
      </c>
      <c r="C14" s="83"/>
      <c r="D14" s="83"/>
      <c r="E14" s="83"/>
      <c r="F14" s="83"/>
      <c r="G14" s="83"/>
      <c r="H14" s="83"/>
      <c r="I14" s="83"/>
    </row>
    <row r="15" spans="1:9" ht="24.75" customHeight="1">
      <c r="A15" s="90" t="s">
        <v>225</v>
      </c>
      <c r="B15" s="91">
        <v>3060</v>
      </c>
      <c r="C15" s="83">
        <v>2018</v>
      </c>
      <c r="D15" s="83">
        <v>2180</v>
      </c>
      <c r="E15" s="83">
        <f>320+280+2+25+115+2300</f>
        <v>3042</v>
      </c>
      <c r="F15" s="83">
        <v>761</v>
      </c>
      <c r="G15" s="83">
        <v>760</v>
      </c>
      <c r="H15" s="83">
        <v>761</v>
      </c>
      <c r="I15" s="83">
        <v>760</v>
      </c>
    </row>
    <row r="16" spans="1:9" ht="25.5">
      <c r="A16" s="80" t="s">
        <v>102</v>
      </c>
      <c r="B16" s="99">
        <v>3100</v>
      </c>
      <c r="C16" s="86">
        <f>C17+C18+C20</f>
        <v>19218</v>
      </c>
      <c r="D16" s="86">
        <f aca="true" t="shared" si="1" ref="D16:I16">D17+D18+D20</f>
        <v>26860</v>
      </c>
      <c r="E16" s="86">
        <f t="shared" si="1"/>
        <v>31235</v>
      </c>
      <c r="F16" s="86">
        <f t="shared" si="1"/>
        <v>7810.8</v>
      </c>
      <c r="G16" s="86">
        <f t="shared" si="1"/>
        <v>7805.8</v>
      </c>
      <c r="H16" s="86">
        <f t="shared" si="1"/>
        <v>7809.4</v>
      </c>
      <c r="I16" s="86">
        <f t="shared" si="1"/>
        <v>7809.4</v>
      </c>
    </row>
    <row r="17" spans="1:9" ht="25.5">
      <c r="A17" s="90" t="s">
        <v>103</v>
      </c>
      <c r="B17" s="91">
        <v>3110</v>
      </c>
      <c r="C17" s="83">
        <f>2728+3024+2732+606-C20</f>
        <v>9084</v>
      </c>
      <c r="D17" s="83">
        <f>8439+6759-6</f>
        <v>15192</v>
      </c>
      <c r="E17" s="83">
        <f>5241+5458+2540+963-17</f>
        <v>14185</v>
      </c>
      <c r="F17" s="83">
        <f>1421+1364+635+282-89</f>
        <v>3613</v>
      </c>
      <c r="G17" s="83">
        <f>1420+1365+635+281-208</f>
        <v>3493</v>
      </c>
      <c r="H17" s="83">
        <f>1200+1365+635+200+138</f>
        <v>3538</v>
      </c>
      <c r="I17" s="83">
        <f>1200+1364+635+200+139</f>
        <v>3538</v>
      </c>
    </row>
    <row r="18" spans="1:9" ht="25.5">
      <c r="A18" s="90" t="s">
        <v>215</v>
      </c>
      <c r="B18" s="91">
        <v>3120</v>
      </c>
      <c r="C18" s="83">
        <f>8300+1828</f>
        <v>10128</v>
      </c>
      <c r="D18" s="83">
        <f>9559+2103</f>
        <v>11662</v>
      </c>
      <c r="E18" s="83">
        <f>14011+3022</f>
        <v>17033</v>
      </c>
      <c r="F18" s="83">
        <f>3522+664</f>
        <v>4186</v>
      </c>
      <c r="G18" s="83">
        <f>3522+789</f>
        <v>4311</v>
      </c>
      <c r="H18" s="83">
        <f>3483+785</f>
        <v>4268</v>
      </c>
      <c r="I18" s="83">
        <f>3484+784</f>
        <v>4268</v>
      </c>
    </row>
    <row r="19" spans="1:9" ht="38.25">
      <c r="A19" s="90" t="s">
        <v>162</v>
      </c>
      <c r="B19" s="91">
        <v>3130</v>
      </c>
      <c r="C19" s="83"/>
      <c r="D19" s="83"/>
      <c r="E19" s="83"/>
      <c r="F19" s="83"/>
      <c r="G19" s="83"/>
      <c r="H19" s="83"/>
      <c r="I19" s="83"/>
    </row>
    <row r="20" spans="1:9" ht="38.25">
      <c r="A20" s="81" t="s">
        <v>104</v>
      </c>
      <c r="B20" s="82">
        <v>3140</v>
      </c>
      <c r="C20" s="83">
        <v>6</v>
      </c>
      <c r="D20" s="83">
        <f>D21+D24</f>
        <v>6</v>
      </c>
      <c r="E20" s="83">
        <f>E21+E24</f>
        <v>17</v>
      </c>
      <c r="F20" s="83">
        <f>F21+F24</f>
        <v>11.8</v>
      </c>
      <c r="G20" s="83">
        <f>G21+G24</f>
        <v>1.8</v>
      </c>
      <c r="H20" s="83">
        <f>H21+H23+H24+H25</f>
        <v>3.4</v>
      </c>
      <c r="I20" s="83">
        <f>I21+I23+I24+I25</f>
        <v>3.4</v>
      </c>
    </row>
    <row r="21" spans="1:9" ht="15" customHeight="1">
      <c r="A21" s="81" t="s">
        <v>119</v>
      </c>
      <c r="B21" s="75">
        <v>3141</v>
      </c>
      <c r="C21" s="83">
        <v>4</v>
      </c>
      <c r="D21" s="83">
        <v>4</v>
      </c>
      <c r="E21" s="164">
        <v>10</v>
      </c>
      <c r="F21" s="83">
        <v>10</v>
      </c>
      <c r="G21" s="83"/>
      <c r="H21" s="83"/>
      <c r="I21" s="83"/>
    </row>
    <row r="22" spans="1:9" ht="14.25">
      <c r="A22" s="81" t="s">
        <v>105</v>
      </c>
      <c r="B22" s="75">
        <v>3142</v>
      </c>
      <c r="C22" s="83"/>
      <c r="D22" s="83"/>
      <c r="E22" s="164"/>
      <c r="F22" s="83"/>
      <c r="G22" s="83"/>
      <c r="H22" s="83"/>
      <c r="I22" s="83"/>
    </row>
    <row r="23" spans="1:9" ht="14.25">
      <c r="A23" s="81" t="s">
        <v>80</v>
      </c>
      <c r="B23" s="75">
        <v>3143</v>
      </c>
      <c r="C23" s="83"/>
      <c r="D23" s="83"/>
      <c r="E23" s="164"/>
      <c r="F23" s="83"/>
      <c r="G23" s="83"/>
      <c r="H23" s="83"/>
      <c r="I23" s="83"/>
    </row>
    <row r="24" spans="1:9" ht="25.5">
      <c r="A24" s="81" t="s">
        <v>106</v>
      </c>
      <c r="B24" s="75">
        <v>3144</v>
      </c>
      <c r="C24" s="83">
        <v>2</v>
      </c>
      <c r="D24" s="83">
        <v>2</v>
      </c>
      <c r="E24" s="164">
        <f>F24+G24+H24+I24</f>
        <v>7</v>
      </c>
      <c r="F24" s="97">
        <v>1.8</v>
      </c>
      <c r="G24" s="97">
        <v>1.8</v>
      </c>
      <c r="H24" s="97">
        <v>1.7</v>
      </c>
      <c r="I24" s="97">
        <v>1.7</v>
      </c>
    </row>
    <row r="25" spans="1:9" ht="25.5" customHeight="1">
      <c r="A25" s="81" t="s">
        <v>163</v>
      </c>
      <c r="B25" s="75" t="s">
        <v>176</v>
      </c>
      <c r="C25" s="83">
        <v>2</v>
      </c>
      <c r="D25" s="83">
        <v>2</v>
      </c>
      <c r="E25" s="164">
        <v>7</v>
      </c>
      <c r="F25" s="97">
        <v>1.8</v>
      </c>
      <c r="G25" s="97">
        <v>1.8</v>
      </c>
      <c r="H25" s="97">
        <v>1.7</v>
      </c>
      <c r="I25" s="97">
        <v>1.7</v>
      </c>
    </row>
    <row r="26" spans="1:9" ht="14.25">
      <c r="A26" s="81" t="s">
        <v>107</v>
      </c>
      <c r="B26" s="75">
        <v>3150</v>
      </c>
      <c r="C26" s="83"/>
      <c r="D26" s="83"/>
      <c r="E26" s="83"/>
      <c r="F26" s="83"/>
      <c r="G26" s="83"/>
      <c r="H26" s="83"/>
      <c r="I26" s="83"/>
    </row>
    <row r="27" spans="1:9" ht="14.25">
      <c r="A27" s="81" t="s">
        <v>108</v>
      </c>
      <c r="B27" s="82">
        <v>3160</v>
      </c>
      <c r="C27" s="84"/>
      <c r="D27" s="83"/>
      <c r="E27" s="84"/>
      <c r="F27" s="84"/>
      <c r="G27" s="84"/>
      <c r="H27" s="84"/>
      <c r="I27" s="84"/>
    </row>
    <row r="28" spans="1:9" ht="14.25">
      <c r="A28" s="81" t="s">
        <v>21</v>
      </c>
      <c r="B28" s="82">
        <v>3170</v>
      </c>
      <c r="C28" s="84"/>
      <c r="D28" s="83"/>
      <c r="E28" s="84"/>
      <c r="F28" s="84"/>
      <c r="G28" s="84"/>
      <c r="H28" s="84"/>
      <c r="I28" s="84"/>
    </row>
    <row r="29" spans="1:9" ht="25.5">
      <c r="A29" s="79" t="s">
        <v>109</v>
      </c>
      <c r="B29" s="85">
        <v>3195</v>
      </c>
      <c r="C29" s="87"/>
      <c r="D29" s="86"/>
      <c r="E29" s="87"/>
      <c r="F29" s="87"/>
      <c r="G29" s="87"/>
      <c r="H29" s="87"/>
      <c r="I29" s="87"/>
    </row>
    <row r="30" spans="1:9" ht="12.75" customHeight="1">
      <c r="A30" s="172" t="s">
        <v>110</v>
      </c>
      <c r="B30" s="173"/>
      <c r="C30" s="173"/>
      <c r="D30" s="173"/>
      <c r="E30" s="173"/>
      <c r="F30" s="173"/>
      <c r="G30" s="173"/>
      <c r="H30" s="173"/>
      <c r="I30" s="174"/>
    </row>
    <row r="31" spans="1:9" ht="26.25" customHeight="1">
      <c r="A31" s="154" t="s">
        <v>111</v>
      </c>
      <c r="B31" s="155">
        <v>3200</v>
      </c>
      <c r="C31" s="87"/>
      <c r="D31" s="86"/>
      <c r="E31" s="87"/>
      <c r="F31" s="87"/>
      <c r="G31" s="87"/>
      <c r="H31" s="87"/>
      <c r="I31" s="87"/>
    </row>
    <row r="32" spans="1:9" ht="25.5">
      <c r="A32" s="81" t="s">
        <v>112</v>
      </c>
      <c r="B32" s="75">
        <v>3210</v>
      </c>
      <c r="C32" s="84"/>
      <c r="D32" s="83"/>
      <c r="E32" s="84"/>
      <c r="F32" s="84"/>
      <c r="G32" s="84"/>
      <c r="H32" s="84"/>
      <c r="I32" s="84"/>
    </row>
    <row r="33" spans="1:9" ht="25.5">
      <c r="A33" s="81" t="s">
        <v>113</v>
      </c>
      <c r="B33" s="82">
        <v>3220</v>
      </c>
      <c r="C33" s="84"/>
      <c r="D33" s="83"/>
      <c r="E33" s="84"/>
      <c r="F33" s="84"/>
      <c r="G33" s="84"/>
      <c r="H33" s="84"/>
      <c r="I33" s="84"/>
    </row>
    <row r="34" spans="1:9" ht="24.75" customHeight="1">
      <c r="A34" s="81" t="s">
        <v>225</v>
      </c>
      <c r="B34" s="82">
        <v>3230</v>
      </c>
      <c r="C34" s="84"/>
      <c r="D34" s="83"/>
      <c r="E34" s="84"/>
      <c r="F34" s="84"/>
      <c r="G34" s="84"/>
      <c r="H34" s="84"/>
      <c r="I34" s="84"/>
    </row>
    <row r="35" spans="1:9" ht="25.5">
      <c r="A35" s="79" t="s">
        <v>114</v>
      </c>
      <c r="B35" s="85">
        <v>3255</v>
      </c>
      <c r="C35" s="87"/>
      <c r="D35" s="86"/>
      <c r="E35" s="87"/>
      <c r="F35" s="87"/>
      <c r="G35" s="87"/>
      <c r="H35" s="87"/>
      <c r="I35" s="87"/>
    </row>
    <row r="36" spans="1:9" ht="28.5" customHeight="1">
      <c r="A36" s="81" t="s">
        <v>226</v>
      </c>
      <c r="B36" s="82">
        <v>3260</v>
      </c>
      <c r="C36" s="84"/>
      <c r="D36" s="83"/>
      <c r="E36" s="84"/>
      <c r="F36" s="84"/>
      <c r="G36" s="84"/>
      <c r="H36" s="84"/>
      <c r="I36" s="84"/>
    </row>
    <row r="37" spans="1:9" ht="25.5">
      <c r="A37" s="81" t="s">
        <v>227</v>
      </c>
      <c r="B37" s="82">
        <v>3265</v>
      </c>
      <c r="C37" s="84"/>
      <c r="D37" s="83"/>
      <c r="E37" s="84"/>
      <c r="F37" s="84"/>
      <c r="G37" s="84"/>
      <c r="H37" s="84"/>
      <c r="I37" s="84"/>
    </row>
    <row r="38" spans="1:9" ht="38.25">
      <c r="A38" s="81" t="s">
        <v>228</v>
      </c>
      <c r="B38" s="82">
        <v>3270</v>
      </c>
      <c r="C38" s="84"/>
      <c r="D38" s="83"/>
      <c r="E38" s="84"/>
      <c r="F38" s="84"/>
      <c r="G38" s="84"/>
      <c r="H38" s="84"/>
      <c r="I38" s="84"/>
    </row>
    <row r="39" spans="1:9" ht="14.25">
      <c r="A39" s="81" t="s">
        <v>21</v>
      </c>
      <c r="B39" s="82">
        <v>3280</v>
      </c>
      <c r="C39" s="84"/>
      <c r="D39" s="83"/>
      <c r="E39" s="84"/>
      <c r="F39" s="84"/>
      <c r="G39" s="84"/>
      <c r="H39" s="84"/>
      <c r="I39" s="84"/>
    </row>
    <row r="40" spans="1:9" ht="25.5">
      <c r="A40" s="156" t="s">
        <v>115</v>
      </c>
      <c r="B40" s="157">
        <v>3295</v>
      </c>
      <c r="C40" s="87"/>
      <c r="D40" s="86"/>
      <c r="E40" s="87"/>
      <c r="F40" s="87"/>
      <c r="G40" s="87"/>
      <c r="H40" s="87"/>
      <c r="I40" s="87"/>
    </row>
    <row r="41" spans="1:9" ht="14.25">
      <c r="A41" s="79" t="s">
        <v>116</v>
      </c>
      <c r="B41" s="85">
        <v>3400</v>
      </c>
      <c r="C41" s="165">
        <f>C43-C42</f>
        <v>16</v>
      </c>
      <c r="D41" s="86">
        <f>D43-D42</f>
        <v>20</v>
      </c>
      <c r="E41" s="87">
        <f>E43-E42</f>
        <v>58</v>
      </c>
      <c r="F41" s="87"/>
      <c r="G41" s="87"/>
      <c r="H41" s="87"/>
      <c r="I41" s="87"/>
    </row>
    <row r="42" spans="1:9" ht="12" customHeight="1">
      <c r="A42" s="81" t="s">
        <v>117</v>
      </c>
      <c r="B42" s="82">
        <v>3405</v>
      </c>
      <c r="C42" s="164">
        <v>23</v>
      </c>
      <c r="D42" s="83">
        <v>24</v>
      </c>
      <c r="E42" s="84">
        <v>44</v>
      </c>
      <c r="F42" s="84"/>
      <c r="G42" s="84"/>
      <c r="H42" s="84"/>
      <c r="I42" s="84"/>
    </row>
    <row r="43" spans="1:9" ht="27" customHeight="1">
      <c r="A43" s="81" t="s">
        <v>118</v>
      </c>
      <c r="B43" s="82">
        <v>3415</v>
      </c>
      <c r="C43" s="164">
        <v>39</v>
      </c>
      <c r="D43" s="83">
        <v>44</v>
      </c>
      <c r="E43" s="84">
        <v>102</v>
      </c>
      <c r="F43" s="84"/>
      <c r="G43" s="84"/>
      <c r="H43" s="84"/>
      <c r="I43" s="84"/>
    </row>
    <row r="44" spans="1:24" s="51" customFormat="1" ht="29.25" customHeight="1">
      <c r="A44" s="185" t="s">
        <v>201</v>
      </c>
      <c r="B44" s="186"/>
      <c r="C44" s="169"/>
      <c r="D44" s="169"/>
      <c r="E44" s="169"/>
      <c r="F44" s="50"/>
      <c r="G44" s="189" t="s">
        <v>200</v>
      </c>
      <c r="H44" s="189"/>
      <c r="I44" s="189"/>
      <c r="P44" s="49"/>
      <c r="Q44" s="6"/>
      <c r="R44" s="31"/>
      <c r="S44" s="31"/>
      <c r="T44" s="31"/>
      <c r="U44" s="7"/>
      <c r="V44" s="8"/>
      <c r="W44" s="8"/>
      <c r="X44" s="8"/>
    </row>
    <row r="45" spans="1:9" s="51" customFormat="1" ht="14.25">
      <c r="A45" s="158" t="s">
        <v>209</v>
      </c>
      <c r="B45" s="158"/>
      <c r="C45" s="159"/>
      <c r="D45" s="160"/>
      <c r="E45" s="158"/>
      <c r="F45" s="158"/>
      <c r="G45" s="175" t="s">
        <v>210</v>
      </c>
      <c r="H45" s="175"/>
      <c r="I45" s="175"/>
    </row>
    <row r="46" spans="1:9" s="51" customFormat="1" ht="14.25">
      <c r="A46" s="161"/>
      <c r="B46" s="161"/>
      <c r="C46" s="161"/>
      <c r="D46" s="162"/>
      <c r="E46" s="163"/>
      <c r="F46" s="161"/>
      <c r="G46" s="161"/>
      <c r="H46" s="161"/>
      <c r="I46" s="161"/>
    </row>
    <row r="47" spans="1:9" ht="14.25">
      <c r="A47" s="70"/>
      <c r="B47" s="70"/>
      <c r="C47" s="70"/>
      <c r="E47" s="70"/>
      <c r="F47" s="70"/>
      <c r="G47" s="70"/>
      <c r="H47" s="70"/>
      <c r="I47" s="70"/>
    </row>
    <row r="48" spans="1:9" ht="14.25">
      <c r="A48" s="70"/>
      <c r="B48" s="70"/>
      <c r="C48" s="71"/>
      <c r="E48" s="70"/>
      <c r="F48" s="70"/>
      <c r="G48" s="70"/>
      <c r="H48" s="70"/>
      <c r="I48" s="70"/>
    </row>
    <row r="49" spans="1:9" ht="14.25">
      <c r="A49" s="70"/>
      <c r="B49" s="70"/>
      <c r="C49" s="70"/>
      <c r="D49" s="72"/>
      <c r="E49" s="70"/>
      <c r="F49" s="70"/>
      <c r="G49" s="70"/>
      <c r="H49" s="70"/>
      <c r="I49" s="70"/>
    </row>
    <row r="50" spans="1:9" ht="14.25">
      <c r="A50" s="70"/>
      <c r="B50" s="70"/>
      <c r="C50" s="70"/>
      <c r="E50" s="70"/>
      <c r="F50" s="70"/>
      <c r="G50" s="70"/>
      <c r="H50" s="70"/>
      <c r="I50" s="70"/>
    </row>
    <row r="51" spans="1:9" ht="14.25">
      <c r="A51" s="70"/>
      <c r="B51" s="70"/>
      <c r="C51" s="70"/>
      <c r="E51" s="70"/>
      <c r="F51" s="70"/>
      <c r="G51" s="70"/>
      <c r="H51" s="70"/>
      <c r="I51" s="70"/>
    </row>
    <row r="52" spans="1:9" ht="14.25">
      <c r="A52" s="70"/>
      <c r="B52" s="70"/>
      <c r="C52" s="70"/>
      <c r="E52" s="70"/>
      <c r="F52" s="70"/>
      <c r="G52" s="70"/>
      <c r="H52" s="70"/>
      <c r="I52" s="70"/>
    </row>
    <row r="53" spans="1:9" ht="14.25">
      <c r="A53" s="70"/>
      <c r="B53" s="70"/>
      <c r="C53" s="70"/>
      <c r="E53" s="70"/>
      <c r="F53" s="70"/>
      <c r="G53" s="70"/>
      <c r="H53" s="70"/>
      <c r="I53" s="70"/>
    </row>
    <row r="54" spans="1:9" ht="14.25">
      <c r="A54" s="70"/>
      <c r="B54" s="70"/>
      <c r="C54" s="70"/>
      <c r="E54" s="70"/>
      <c r="F54" s="70"/>
      <c r="G54" s="70"/>
      <c r="H54" s="70"/>
      <c r="I54" s="70"/>
    </row>
    <row r="55" spans="1:9" ht="14.25">
      <c r="A55" s="70"/>
      <c r="B55" s="70"/>
      <c r="C55" s="70"/>
      <c r="E55" s="70"/>
      <c r="F55" s="70"/>
      <c r="G55" s="70"/>
      <c r="H55" s="70"/>
      <c r="I55" s="70"/>
    </row>
  </sheetData>
  <sheetProtection/>
  <mergeCells count="14">
    <mergeCell ref="G45:I45"/>
    <mergeCell ref="A2:I2"/>
    <mergeCell ref="E4:E5"/>
    <mergeCell ref="F4:I4"/>
    <mergeCell ref="A4:A5"/>
    <mergeCell ref="B4:B5"/>
    <mergeCell ref="G1:I1"/>
    <mergeCell ref="C44:E44"/>
    <mergeCell ref="G44:I44"/>
    <mergeCell ref="A44:B44"/>
    <mergeCell ref="C4:C5"/>
    <mergeCell ref="D4:D5"/>
    <mergeCell ref="A7:I7"/>
    <mergeCell ref="A30:I30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="120" zoomScaleNormal="120" zoomScalePageLayoutView="0" workbookViewId="0" topLeftCell="A13">
      <selection activeCell="B11" sqref="B11"/>
    </sheetView>
  </sheetViews>
  <sheetFormatPr defaultColWidth="9.140625" defaultRowHeight="12.75"/>
  <cols>
    <col min="1" max="1" width="27.140625" style="5" customWidth="1"/>
    <col min="2" max="2" width="5.57421875" style="5" customWidth="1"/>
    <col min="3" max="3" width="7.7109375" style="5" customWidth="1"/>
    <col min="4" max="4" width="9.140625" style="5" customWidth="1"/>
    <col min="5" max="5" width="10.00390625" style="5" customWidth="1"/>
    <col min="6" max="6" width="6.57421875" style="5" customWidth="1"/>
    <col min="7" max="7" width="7.8515625" style="5" customWidth="1"/>
    <col min="8" max="9" width="6.57421875" style="5" customWidth="1"/>
    <col min="10" max="16384" width="9.140625" style="5" customWidth="1"/>
  </cols>
  <sheetData>
    <row r="1" spans="1:9" ht="14.25">
      <c r="A1" s="47"/>
      <c r="B1" s="47"/>
      <c r="C1" s="47"/>
      <c r="D1" s="47"/>
      <c r="E1" s="47"/>
      <c r="F1" s="47"/>
      <c r="G1" s="196" t="s">
        <v>165</v>
      </c>
      <c r="H1" s="196"/>
      <c r="I1" s="196"/>
    </row>
    <row r="2" spans="1:9" ht="14.25">
      <c r="A2" s="199" t="s">
        <v>121</v>
      </c>
      <c r="B2" s="199"/>
      <c r="C2" s="199"/>
      <c r="D2" s="199"/>
      <c r="E2" s="199"/>
      <c r="F2" s="199"/>
      <c r="G2" s="199"/>
      <c r="H2" s="199"/>
      <c r="I2" s="199"/>
    </row>
    <row r="3" spans="1:9" ht="14.25">
      <c r="A3" s="74"/>
      <c r="B3" s="74"/>
      <c r="C3" s="74"/>
      <c r="D3" s="74"/>
      <c r="E3" s="74"/>
      <c r="F3" s="74"/>
      <c r="G3" s="74"/>
      <c r="H3" s="74"/>
      <c r="I3" s="74"/>
    </row>
    <row r="4" spans="1:9" ht="51">
      <c r="A4" s="75" t="s">
        <v>1</v>
      </c>
      <c r="B4" s="76" t="s">
        <v>2</v>
      </c>
      <c r="C4" s="76" t="s">
        <v>3</v>
      </c>
      <c r="D4" s="76" t="s">
        <v>4</v>
      </c>
      <c r="E4" s="76" t="s">
        <v>5</v>
      </c>
      <c r="F4" s="205" t="s">
        <v>6</v>
      </c>
      <c r="G4" s="206"/>
      <c r="H4" s="206"/>
      <c r="I4" s="207"/>
    </row>
    <row r="5" spans="1:9" ht="14.25">
      <c r="A5" s="75"/>
      <c r="B5" s="76"/>
      <c r="C5" s="76"/>
      <c r="D5" s="76"/>
      <c r="E5" s="76"/>
      <c r="F5" s="77" t="s">
        <v>7</v>
      </c>
      <c r="G5" s="77" t="s">
        <v>8</v>
      </c>
      <c r="H5" s="77" t="s">
        <v>9</v>
      </c>
      <c r="I5" s="77" t="s">
        <v>10</v>
      </c>
    </row>
    <row r="6" spans="1:9" s="4" customFormat="1" ht="12.75">
      <c r="A6" s="75">
        <v>1</v>
      </c>
      <c r="B6" s="76">
        <v>2</v>
      </c>
      <c r="C6" s="76">
        <v>3</v>
      </c>
      <c r="D6" s="76">
        <v>4</v>
      </c>
      <c r="E6" s="76">
        <v>6</v>
      </c>
      <c r="F6" s="76">
        <v>7</v>
      </c>
      <c r="G6" s="76">
        <v>8</v>
      </c>
      <c r="H6" s="76">
        <v>9</v>
      </c>
      <c r="I6" s="76">
        <v>10</v>
      </c>
    </row>
    <row r="7" spans="1:9" ht="25.5">
      <c r="A7" s="79" t="s">
        <v>122</v>
      </c>
      <c r="B7" s="126">
        <v>4000</v>
      </c>
      <c r="C7" s="127">
        <f>C9+C10+C13</f>
        <v>5795</v>
      </c>
      <c r="D7" s="127">
        <f>D9+D13</f>
        <v>3846</v>
      </c>
      <c r="E7" s="127">
        <f>E9</f>
        <v>42.6</v>
      </c>
      <c r="F7" s="87" t="str">
        <f>F9</f>
        <v>-</v>
      </c>
      <c r="G7" s="127">
        <f>G9</f>
        <v>42.6</v>
      </c>
      <c r="H7" s="87" t="str">
        <f>H9</f>
        <v>-</v>
      </c>
      <c r="I7" s="87" t="str">
        <f>I9</f>
        <v>-</v>
      </c>
    </row>
    <row r="8" spans="1:9" ht="14.25">
      <c r="A8" s="81" t="s">
        <v>123</v>
      </c>
      <c r="B8" s="128" t="s">
        <v>124</v>
      </c>
      <c r="C8" s="84" t="s">
        <v>190</v>
      </c>
      <c r="D8" s="84" t="s">
        <v>190</v>
      </c>
      <c r="E8" s="84" t="s">
        <v>190</v>
      </c>
      <c r="F8" s="84" t="s">
        <v>190</v>
      </c>
      <c r="G8" s="84" t="s">
        <v>190</v>
      </c>
      <c r="H8" s="84" t="s">
        <v>190</v>
      </c>
      <c r="I8" s="84" t="s">
        <v>190</v>
      </c>
    </row>
    <row r="9" spans="1:9" ht="25.5">
      <c r="A9" s="81" t="s">
        <v>125</v>
      </c>
      <c r="B9" s="126">
        <v>4020</v>
      </c>
      <c r="C9" s="96">
        <v>4403</v>
      </c>
      <c r="D9" s="96">
        <v>2901</v>
      </c>
      <c r="E9" s="118">
        <v>42.6</v>
      </c>
      <c r="F9" s="84" t="s">
        <v>190</v>
      </c>
      <c r="G9" s="96">
        <v>42.6</v>
      </c>
      <c r="H9" s="84" t="s">
        <v>190</v>
      </c>
      <c r="I9" s="84" t="s">
        <v>190</v>
      </c>
    </row>
    <row r="10" spans="1:9" ht="38.25">
      <c r="A10" s="81" t="s">
        <v>126</v>
      </c>
      <c r="B10" s="128">
        <v>4030</v>
      </c>
      <c r="C10" s="96">
        <v>85</v>
      </c>
      <c r="D10" s="84" t="s">
        <v>190</v>
      </c>
      <c r="E10" s="84" t="s">
        <v>190</v>
      </c>
      <c r="F10" s="84" t="s">
        <v>190</v>
      </c>
      <c r="G10" s="84" t="s">
        <v>190</v>
      </c>
      <c r="H10" s="84" t="s">
        <v>190</v>
      </c>
      <c r="I10" s="84" t="s">
        <v>190</v>
      </c>
    </row>
    <row r="11" spans="1:9" ht="25.5">
      <c r="A11" s="81" t="s">
        <v>127</v>
      </c>
      <c r="B11" s="126">
        <v>4040</v>
      </c>
      <c r="C11" s="84" t="s">
        <v>190</v>
      </c>
      <c r="D11" s="84" t="s">
        <v>190</v>
      </c>
      <c r="E11" s="84" t="s">
        <v>190</v>
      </c>
      <c r="F11" s="84" t="s">
        <v>190</v>
      </c>
      <c r="G11" s="84" t="s">
        <v>190</v>
      </c>
      <c r="H11" s="84" t="s">
        <v>190</v>
      </c>
      <c r="I11" s="84" t="s">
        <v>190</v>
      </c>
    </row>
    <row r="12" spans="1:9" ht="38.25">
      <c r="A12" s="81" t="s">
        <v>128</v>
      </c>
      <c r="B12" s="128">
        <v>4050</v>
      </c>
      <c r="C12" s="84" t="s">
        <v>190</v>
      </c>
      <c r="D12" s="84" t="s">
        <v>190</v>
      </c>
      <c r="E12" s="84" t="s">
        <v>190</v>
      </c>
      <c r="F12" s="84" t="s">
        <v>190</v>
      </c>
      <c r="G12" s="84" t="s">
        <v>190</v>
      </c>
      <c r="H12" s="84" t="s">
        <v>190</v>
      </c>
      <c r="I12" s="84" t="s">
        <v>190</v>
      </c>
    </row>
    <row r="13" spans="1:9" ht="14.25">
      <c r="A13" s="81" t="s">
        <v>129</v>
      </c>
      <c r="B13" s="129">
        <v>4060</v>
      </c>
      <c r="C13" s="96">
        <v>1307</v>
      </c>
      <c r="D13" s="96">
        <v>945</v>
      </c>
      <c r="E13" s="84" t="s">
        <v>190</v>
      </c>
      <c r="F13" s="84" t="s">
        <v>190</v>
      </c>
      <c r="G13" s="84" t="s">
        <v>190</v>
      </c>
      <c r="H13" s="84" t="s">
        <v>190</v>
      </c>
      <c r="I13" s="84" t="s">
        <v>190</v>
      </c>
    </row>
    <row r="14" spans="1:9" ht="14.25">
      <c r="A14" s="47"/>
      <c r="B14" s="47"/>
      <c r="C14" s="65"/>
      <c r="D14" s="65"/>
      <c r="E14" s="47"/>
      <c r="F14" s="47"/>
      <c r="G14" s="47"/>
      <c r="H14" s="47"/>
      <c r="I14" s="47"/>
    </row>
    <row r="15" spans="1:9" ht="14.25">
      <c r="A15" s="47"/>
      <c r="B15" s="47"/>
      <c r="C15" s="47"/>
      <c r="D15" s="47"/>
      <c r="E15" s="47"/>
      <c r="F15" s="47"/>
      <c r="G15" s="47"/>
      <c r="H15" s="47"/>
      <c r="I15" s="47"/>
    </row>
    <row r="16" spans="1:9" ht="14.25">
      <c r="A16" s="47"/>
      <c r="B16" s="47"/>
      <c r="C16" s="47"/>
      <c r="D16" s="47"/>
      <c r="E16" s="47"/>
      <c r="F16" s="47"/>
      <c r="G16" s="47"/>
      <c r="H16" s="47"/>
      <c r="I16" s="47"/>
    </row>
    <row r="17" spans="1:9" ht="14.25">
      <c r="A17" s="185" t="s">
        <v>201</v>
      </c>
      <c r="B17" s="186"/>
      <c r="C17" s="169" t="s">
        <v>120</v>
      </c>
      <c r="D17" s="202"/>
      <c r="E17" s="202"/>
      <c r="F17" s="50"/>
      <c r="G17" s="189" t="s">
        <v>200</v>
      </c>
      <c r="H17" s="189"/>
      <c r="I17" s="189"/>
    </row>
    <row r="18" spans="1:9" ht="14.25">
      <c r="A18" s="121"/>
      <c r="B18" s="74"/>
      <c r="C18" s="203"/>
      <c r="D18" s="203"/>
      <c r="E18" s="203"/>
      <c r="F18" s="122"/>
      <c r="G18" s="204"/>
      <c r="H18" s="204"/>
      <c r="I18" s="204"/>
    </row>
    <row r="19" spans="1:9" ht="14.25">
      <c r="A19" s="47" t="s">
        <v>211</v>
      </c>
      <c r="B19" s="47"/>
      <c r="C19" s="169" t="s">
        <v>120</v>
      </c>
      <c r="D19" s="202"/>
      <c r="E19" s="202"/>
      <c r="F19" s="47"/>
      <c r="G19" s="190" t="s">
        <v>210</v>
      </c>
      <c r="H19" s="190"/>
      <c r="I19" s="190"/>
    </row>
    <row r="20" spans="1:9" ht="14.25">
      <c r="A20" s="62"/>
      <c r="B20" s="62"/>
      <c r="C20" s="62"/>
      <c r="D20" s="62"/>
      <c r="E20" s="62"/>
      <c r="F20" s="62"/>
      <c r="G20" s="62"/>
      <c r="H20" s="62"/>
      <c r="I20" s="62"/>
    </row>
    <row r="21" spans="1:9" ht="15">
      <c r="A21" s="48"/>
      <c r="B21" s="48"/>
      <c r="C21" s="48"/>
      <c r="D21" s="48"/>
      <c r="E21" s="48"/>
      <c r="F21" s="48"/>
      <c r="G21" s="48"/>
      <c r="H21" s="48"/>
      <c r="I21" s="48"/>
    </row>
  </sheetData>
  <sheetProtection/>
  <mergeCells count="10">
    <mergeCell ref="G19:I19"/>
    <mergeCell ref="C19:E19"/>
    <mergeCell ref="G1:I1"/>
    <mergeCell ref="C17:E17"/>
    <mergeCell ref="G17:I17"/>
    <mergeCell ref="C18:E18"/>
    <mergeCell ref="G18:I18"/>
    <mergeCell ref="F4:I4"/>
    <mergeCell ref="A2:I2"/>
    <mergeCell ref="A17:B1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="120" zoomScaleNormal="120" zoomScalePageLayoutView="0" workbookViewId="0" topLeftCell="A1">
      <selection activeCell="C14" sqref="C14"/>
    </sheetView>
  </sheetViews>
  <sheetFormatPr defaultColWidth="9.140625" defaultRowHeight="12.75"/>
  <cols>
    <col min="1" max="1" width="38.28125" style="0" customWidth="1"/>
    <col min="2" max="2" width="11.421875" style="0" customWidth="1"/>
    <col min="3" max="4" width="15.7109375" style="0" customWidth="1"/>
  </cols>
  <sheetData>
    <row r="1" spans="1:4" ht="12.75">
      <c r="A1" s="131"/>
      <c r="B1" s="131"/>
      <c r="C1" s="55"/>
      <c r="D1" s="131" t="s">
        <v>166</v>
      </c>
    </row>
    <row r="2" spans="1:4" ht="12.75">
      <c r="A2" s="199" t="s">
        <v>223</v>
      </c>
      <c r="B2" s="199"/>
      <c r="C2" s="199"/>
      <c r="D2" s="199"/>
    </row>
    <row r="3" spans="1:4" ht="12.75">
      <c r="A3" s="132"/>
      <c r="B3" s="132"/>
      <c r="C3" s="132"/>
      <c r="D3" s="132"/>
    </row>
    <row r="4" spans="1:4" ht="68.25" customHeight="1">
      <c r="A4" s="125" t="s">
        <v>1</v>
      </c>
      <c r="B4" s="76" t="s">
        <v>3</v>
      </c>
      <c r="C4" s="76" t="s">
        <v>130</v>
      </c>
      <c r="D4" s="76" t="s">
        <v>131</v>
      </c>
    </row>
    <row r="5" spans="1:4" ht="12.75">
      <c r="A5" s="125">
        <v>1</v>
      </c>
      <c r="B5" s="76">
        <v>2</v>
      </c>
      <c r="C5" s="76">
        <v>3</v>
      </c>
      <c r="D5" s="76">
        <v>5</v>
      </c>
    </row>
    <row r="6" spans="1:4" ht="75" customHeight="1">
      <c r="A6" s="133" t="s">
        <v>224</v>
      </c>
      <c r="B6" s="134">
        <v>150</v>
      </c>
      <c r="C6" s="135">
        <v>169</v>
      </c>
      <c r="D6" s="134">
        <v>175</v>
      </c>
    </row>
    <row r="7" spans="1:4" ht="15" customHeight="1">
      <c r="A7" s="136" t="s">
        <v>132</v>
      </c>
      <c r="B7" s="137">
        <v>1</v>
      </c>
      <c r="C7" s="138">
        <v>1</v>
      </c>
      <c r="D7" s="137">
        <v>1</v>
      </c>
    </row>
    <row r="8" spans="1:4" ht="30" customHeight="1">
      <c r="A8" s="136" t="s">
        <v>133</v>
      </c>
      <c r="B8" s="137">
        <v>13</v>
      </c>
      <c r="C8" s="138">
        <v>13</v>
      </c>
      <c r="D8" s="137">
        <v>13</v>
      </c>
    </row>
    <row r="9" spans="1:4" ht="15" customHeight="1">
      <c r="A9" s="139" t="s">
        <v>134</v>
      </c>
      <c r="B9" s="140">
        <v>136</v>
      </c>
      <c r="C9" s="141">
        <f>169-14</f>
        <v>155</v>
      </c>
      <c r="D9" s="140">
        <f>D6-D7-D8</f>
        <v>161</v>
      </c>
    </row>
    <row r="10" spans="1:5" ht="29.25" customHeight="1">
      <c r="A10" s="142" t="s">
        <v>135</v>
      </c>
      <c r="B10" s="143">
        <v>8510.73</v>
      </c>
      <c r="C10" s="144">
        <v>9559</v>
      </c>
      <c r="D10" s="143">
        <f>13805+206</f>
        <v>14011</v>
      </c>
      <c r="E10" s="55"/>
    </row>
    <row r="11" spans="1:4" ht="15" customHeight="1">
      <c r="A11" s="139" t="s">
        <v>132</v>
      </c>
      <c r="B11" s="145">
        <v>165</v>
      </c>
      <c r="C11" s="146">
        <v>255</v>
      </c>
      <c r="D11" s="145">
        <v>319</v>
      </c>
    </row>
    <row r="12" spans="1:4" ht="30" customHeight="1">
      <c r="A12" s="139" t="s">
        <v>133</v>
      </c>
      <c r="B12" s="145">
        <v>1311</v>
      </c>
      <c r="C12" s="146">
        <v>1466</v>
      </c>
      <c r="D12" s="145">
        <v>1558</v>
      </c>
    </row>
    <row r="13" spans="1:4" ht="15" customHeight="1">
      <c r="A13" s="139" t="s">
        <v>134</v>
      </c>
      <c r="B13" s="145">
        <v>7035</v>
      </c>
      <c r="C13" s="146">
        <f>C10-C11-C12</f>
        <v>7838</v>
      </c>
      <c r="D13" s="145">
        <f>D10-D11-D12</f>
        <v>12134</v>
      </c>
    </row>
    <row r="14" spans="1:4" ht="45" customHeight="1">
      <c r="A14" s="142" t="s">
        <v>164</v>
      </c>
      <c r="B14" s="143">
        <f aca="true" t="shared" si="0" ref="B14:D17">B10/B6/12*1000</f>
        <v>4728.183333333333</v>
      </c>
      <c r="C14" s="143">
        <f t="shared" si="0"/>
        <v>4713.510848126232</v>
      </c>
      <c r="D14" s="143">
        <f t="shared" si="0"/>
        <v>6671.904761904762</v>
      </c>
    </row>
    <row r="15" spans="1:4" ht="15" customHeight="1">
      <c r="A15" s="139" t="s">
        <v>132</v>
      </c>
      <c r="B15" s="146">
        <f t="shared" si="0"/>
        <v>13750</v>
      </c>
      <c r="C15" s="146">
        <f t="shared" si="0"/>
        <v>21250</v>
      </c>
      <c r="D15" s="145">
        <f t="shared" si="0"/>
        <v>26583.333333333332</v>
      </c>
    </row>
    <row r="16" spans="1:4" ht="30" customHeight="1">
      <c r="A16" s="139" t="s">
        <v>133</v>
      </c>
      <c r="B16" s="146">
        <f t="shared" si="0"/>
        <v>8403.846153846152</v>
      </c>
      <c r="C16" s="146">
        <f t="shared" si="0"/>
        <v>9397.435897435898</v>
      </c>
      <c r="D16" s="145">
        <f t="shared" si="0"/>
        <v>9987.179487179486</v>
      </c>
    </row>
    <row r="17" spans="1:4" ht="15" customHeight="1">
      <c r="A17" s="139" t="s">
        <v>134</v>
      </c>
      <c r="B17" s="146">
        <f t="shared" si="0"/>
        <v>4310.661764705882</v>
      </c>
      <c r="C17" s="146">
        <f t="shared" si="0"/>
        <v>4213.978494623656</v>
      </c>
      <c r="D17" s="145">
        <f t="shared" si="0"/>
        <v>6280.538302277432</v>
      </c>
    </row>
    <row r="18" spans="1:4" ht="30" customHeight="1">
      <c r="A18" s="142" t="s">
        <v>136</v>
      </c>
      <c r="B18" s="143">
        <v>10128</v>
      </c>
      <c r="C18" s="144">
        <f>9559+2103</f>
        <v>11662</v>
      </c>
      <c r="D18" s="143">
        <f>14011+3022</f>
        <v>17033</v>
      </c>
    </row>
    <row r="19" spans="1:4" ht="15" customHeight="1">
      <c r="A19" s="139" t="s">
        <v>132</v>
      </c>
      <c r="B19" s="145">
        <f>165*1.22</f>
        <v>201.29999999999998</v>
      </c>
      <c r="C19" s="146">
        <f>255+56</f>
        <v>311</v>
      </c>
      <c r="D19" s="145">
        <f>319+70</f>
        <v>389</v>
      </c>
    </row>
    <row r="20" spans="1:4" ht="30" customHeight="1">
      <c r="A20" s="139" t="s">
        <v>133</v>
      </c>
      <c r="B20" s="140">
        <f>1311*1.22</f>
        <v>1599.42</v>
      </c>
      <c r="C20" s="146">
        <f>1466+316</f>
        <v>1782</v>
      </c>
      <c r="D20" s="145">
        <f>1558+344</f>
        <v>1902</v>
      </c>
    </row>
    <row r="21" spans="1:4" ht="15" customHeight="1">
      <c r="A21" s="139" t="s">
        <v>134</v>
      </c>
      <c r="B21" s="146">
        <f>B18-B19-B20</f>
        <v>8327.28</v>
      </c>
      <c r="C21" s="146">
        <f>C18-C19-C20</f>
        <v>9569</v>
      </c>
      <c r="D21" s="145">
        <f>D18-D19-D20</f>
        <v>14742</v>
      </c>
    </row>
    <row r="22" spans="1:4" ht="45" customHeight="1">
      <c r="A22" s="142" t="s">
        <v>137</v>
      </c>
      <c r="B22" s="143">
        <f aca="true" t="shared" si="1" ref="B22:D25">B18/B6/12*1000</f>
        <v>5626.666666666666</v>
      </c>
      <c r="C22" s="143">
        <f t="shared" si="1"/>
        <v>5750.493096646943</v>
      </c>
      <c r="D22" s="143">
        <f t="shared" si="1"/>
        <v>8110.952380952382</v>
      </c>
    </row>
    <row r="23" spans="1:4" ht="15" customHeight="1">
      <c r="A23" s="139" t="s">
        <v>132</v>
      </c>
      <c r="B23" s="145">
        <f t="shared" si="1"/>
        <v>16775</v>
      </c>
      <c r="C23" s="145">
        <f t="shared" si="1"/>
        <v>25916.666666666668</v>
      </c>
      <c r="D23" s="145">
        <f t="shared" si="1"/>
        <v>32416.666666666664</v>
      </c>
    </row>
    <row r="24" spans="1:4" ht="30" customHeight="1">
      <c r="A24" s="136" t="s">
        <v>133</v>
      </c>
      <c r="B24" s="147">
        <f t="shared" si="1"/>
        <v>10252.692307692309</v>
      </c>
      <c r="C24" s="147">
        <f t="shared" si="1"/>
        <v>11423.076923076922</v>
      </c>
      <c r="D24" s="147">
        <f t="shared" si="1"/>
        <v>12192.307692307693</v>
      </c>
    </row>
    <row r="25" spans="1:4" ht="15" customHeight="1">
      <c r="A25" s="136" t="s">
        <v>134</v>
      </c>
      <c r="B25" s="147">
        <f t="shared" si="1"/>
        <v>5102.5</v>
      </c>
      <c r="C25" s="147">
        <f t="shared" si="1"/>
        <v>5144.623655913979</v>
      </c>
      <c r="D25" s="147">
        <f t="shared" si="1"/>
        <v>7630.434782608695</v>
      </c>
    </row>
    <row r="26" spans="1:4" ht="12.75">
      <c r="A26" s="55"/>
      <c r="B26" s="59"/>
      <c r="C26" s="55"/>
      <c r="D26" s="55"/>
    </row>
    <row r="27" spans="1:5" ht="15" customHeight="1">
      <c r="A27" s="73" t="s">
        <v>201</v>
      </c>
      <c r="B27" s="130" t="s">
        <v>120</v>
      </c>
      <c r="C27" s="203" t="s">
        <v>200</v>
      </c>
      <c r="D27" s="203"/>
      <c r="E27" s="8"/>
    </row>
    <row r="28" spans="1:5" ht="15">
      <c r="A28" s="121"/>
      <c r="B28" s="131"/>
      <c r="C28" s="204"/>
      <c r="D28" s="204"/>
      <c r="E28" s="9"/>
    </row>
    <row r="29" spans="1:4" ht="12.75">
      <c r="A29" s="47"/>
      <c r="B29" s="47"/>
      <c r="C29" s="47"/>
      <c r="D29" s="47"/>
    </row>
    <row r="30" spans="1:4" ht="12.75">
      <c r="A30" s="47" t="s">
        <v>211</v>
      </c>
      <c r="B30" s="148"/>
      <c r="C30" s="208" t="s">
        <v>210</v>
      </c>
      <c r="D30" s="208"/>
    </row>
    <row r="31" spans="1:4" ht="15.75">
      <c r="A31" s="37"/>
      <c r="B31" s="37"/>
      <c r="C31" s="37"/>
      <c r="D31" s="37"/>
    </row>
    <row r="32" spans="1:4" ht="15.75">
      <c r="A32" s="37"/>
      <c r="B32" s="37"/>
      <c r="C32" s="37"/>
      <c r="D32" s="37"/>
    </row>
    <row r="33" spans="1:4" ht="15.75">
      <c r="A33" s="37"/>
      <c r="B33" s="37"/>
      <c r="C33" s="37"/>
      <c r="D33" s="37"/>
    </row>
    <row r="34" spans="1:4" ht="15.75">
      <c r="A34" s="37"/>
      <c r="B34" s="37"/>
      <c r="C34" s="37"/>
      <c r="D34" s="37"/>
    </row>
    <row r="35" spans="1:4" ht="15.75">
      <c r="A35" s="37"/>
      <c r="B35" s="37"/>
      <c r="C35" s="37"/>
      <c r="D35" s="37"/>
    </row>
    <row r="36" spans="1:4" ht="15.75">
      <c r="A36" s="37"/>
      <c r="B36" s="37"/>
      <c r="C36" s="37"/>
      <c r="D36" s="37"/>
    </row>
    <row r="37" spans="1:4" ht="15.75">
      <c r="A37" s="37"/>
      <c r="B37" s="37"/>
      <c r="C37" s="37"/>
      <c r="D37" s="37"/>
    </row>
    <row r="38" spans="1:4" ht="15.75">
      <c r="A38" s="37"/>
      <c r="B38" s="37"/>
      <c r="C38" s="37"/>
      <c r="D38" s="37"/>
    </row>
    <row r="39" spans="1:4" ht="15.75">
      <c r="A39" s="37"/>
      <c r="B39" s="37"/>
      <c r="C39" s="37"/>
      <c r="D39" s="37"/>
    </row>
    <row r="40" spans="1:4" ht="15.75">
      <c r="A40" s="37"/>
      <c r="B40" s="37"/>
      <c r="C40" s="37"/>
      <c r="D40" s="37"/>
    </row>
  </sheetData>
  <sheetProtection/>
  <mergeCells count="4">
    <mergeCell ref="C27:D27"/>
    <mergeCell ref="C28:D28"/>
    <mergeCell ref="A2:D2"/>
    <mergeCell ref="C30:D30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2019-01-14T14:54:44Z</cp:lastPrinted>
  <dcterms:created xsi:type="dcterms:W3CDTF">1996-10-08T23:32:33Z</dcterms:created>
  <dcterms:modified xsi:type="dcterms:W3CDTF">2019-01-14T14:55:24Z</dcterms:modified>
  <cp:category/>
  <cp:version/>
  <cp:contentType/>
  <cp:contentStatus/>
</cp:coreProperties>
</file>